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КОД_Мегион_20.12.2016\"/>
    </mc:Choice>
  </mc:AlternateContent>
  <bookViews>
    <workbookView xWindow="240" yWindow="150" windowWidth="24855" windowHeight="12015" tabRatio="833" activeTab="10"/>
  </bookViews>
  <sheets>
    <sheet name="СОШ_1" sheetId="6" r:id="rId1"/>
    <sheet name="СОШ_2" sheetId="8" r:id="rId2"/>
    <sheet name="СОШ_3" sheetId="9" r:id="rId3"/>
    <sheet name="СОШ_4" sheetId="5" r:id="rId4"/>
    <sheet name="СОШ_5" sheetId="7" r:id="rId5"/>
    <sheet name="СОШ_6" sheetId="4" r:id="rId6"/>
    <sheet name="СОШ_7" sheetId="21" r:id="rId7"/>
    <sheet name="СОШ_9" sheetId="22" r:id="rId8"/>
    <sheet name="УДОД" sheetId="23" r:id="rId9"/>
    <sheet name="bus.gov.ru" sheetId="10" r:id="rId10"/>
    <sheet name="Рейтинг" sheetId="1" r:id="rId11"/>
    <sheet name="Рэнкинг" sheetId="13" r:id="rId12"/>
    <sheet name="Профиль" sheetId="3" r:id="rId13"/>
    <sheet name="Данные анкет" sheetId="24" r:id="rId14"/>
    <sheet name="Зависимости" sheetId="20" r:id="rId15"/>
  </sheets>
  <externalReferences>
    <externalReference r:id="rId16"/>
  </externalReferences>
  <definedNames>
    <definedName name="_xlnm._FilterDatabase" localSheetId="13" hidden="1">'Данные анкет'!$A$1:$CS$83</definedName>
    <definedName name="_xlnm._FilterDatabase" localSheetId="11" hidden="1">Рэнкинг!$A$1:$J$1</definedName>
    <definedName name="_xlnm.Print_Titles" localSheetId="13">'Данные анкет'!$1:$1</definedName>
  </definedNames>
  <calcPr calcId="152511"/>
</workbook>
</file>

<file path=xl/calcChain.xml><?xml version="1.0" encoding="utf-8"?>
<calcChain xmlns="http://schemas.openxmlformats.org/spreadsheetml/2006/main">
  <c r="I10" i="1" l="1"/>
  <c r="AI12" i="1"/>
  <c r="D20" i="10" l="1"/>
  <c r="E20" i="10"/>
  <c r="D21" i="10"/>
  <c r="E21" i="10"/>
  <c r="X37" i="20"/>
  <c r="X38" i="20"/>
  <c r="X40" i="20" s="1"/>
  <c r="X28" i="20"/>
  <c r="Y28" i="20"/>
  <c r="Z28" i="20"/>
  <c r="AA28" i="20"/>
  <c r="AB28" i="20"/>
  <c r="AC28" i="20"/>
  <c r="AD28" i="20"/>
  <c r="AE28" i="20"/>
  <c r="X25" i="20"/>
  <c r="X26" i="20"/>
  <c r="AH16" i="20"/>
  <c r="AG18" i="20"/>
  <c r="AG17" i="20"/>
  <c r="AG20" i="20"/>
  <c r="AH19" i="20" s="1"/>
  <c r="AG21" i="20"/>
  <c r="AG23" i="20"/>
  <c r="AH22" i="20" s="1"/>
  <c r="AG15" i="20"/>
  <c r="F19" i="3"/>
  <c r="G19" i="3"/>
  <c r="H19" i="3"/>
  <c r="I19" i="3"/>
  <c r="J19" i="3"/>
  <c r="K19" i="3"/>
  <c r="L19" i="3"/>
  <c r="M19" i="3"/>
  <c r="N19" i="3"/>
  <c r="G83" i="24"/>
  <c r="U81" i="24"/>
  <c r="T81" i="24"/>
  <c r="S81" i="24"/>
  <c r="R81" i="24"/>
  <c r="Q81" i="24"/>
  <c r="P81" i="24"/>
  <c r="O81" i="24"/>
  <c r="N81" i="24"/>
  <c r="K81" i="24" s="1"/>
  <c r="M81" i="24"/>
  <c r="L81" i="24"/>
  <c r="J81" i="24"/>
  <c r="E81" i="24"/>
  <c r="U80" i="24"/>
  <c r="T80" i="24"/>
  <c r="S80" i="24"/>
  <c r="R80" i="24"/>
  <c r="Q80" i="24"/>
  <c r="P80" i="24"/>
  <c r="O80" i="24"/>
  <c r="N80" i="24"/>
  <c r="M80" i="24"/>
  <c r="E80" i="24"/>
  <c r="U79" i="24"/>
  <c r="T79" i="24"/>
  <c r="T83" i="24" s="1"/>
  <c r="S79" i="24"/>
  <c r="R79" i="24"/>
  <c r="R83" i="24" s="1"/>
  <c r="Q79" i="24"/>
  <c r="P79" i="24"/>
  <c r="P83" i="24" s="1"/>
  <c r="O79" i="24"/>
  <c r="N79" i="24"/>
  <c r="K79" i="24" s="1"/>
  <c r="M79" i="24"/>
  <c r="L79" i="24"/>
  <c r="U78" i="24"/>
  <c r="T78" i="24"/>
  <c r="S78" i="24"/>
  <c r="R78" i="24"/>
  <c r="Q78" i="24"/>
  <c r="P78" i="24"/>
  <c r="O78" i="24"/>
  <c r="N78" i="24"/>
  <c r="K78" i="24" s="1"/>
  <c r="M78" i="24"/>
  <c r="L78" i="24"/>
  <c r="J78" i="24"/>
  <c r="E78" i="24"/>
  <c r="U77" i="24"/>
  <c r="T77" i="24"/>
  <c r="S77" i="24"/>
  <c r="R77" i="24"/>
  <c r="Q77" i="24"/>
  <c r="P77" i="24"/>
  <c r="O77" i="24"/>
  <c r="N77" i="24"/>
  <c r="M77" i="24"/>
  <c r="E77" i="24"/>
  <c r="U76" i="24"/>
  <c r="T76" i="24"/>
  <c r="S76" i="24"/>
  <c r="R76" i="24"/>
  <c r="Q76" i="24"/>
  <c r="P76" i="24"/>
  <c r="O76" i="24"/>
  <c r="N76" i="24"/>
  <c r="K76" i="24" s="1"/>
  <c r="M76" i="24"/>
  <c r="L76" i="24"/>
  <c r="E76" i="24"/>
  <c r="U75" i="24"/>
  <c r="T75" i="24"/>
  <c r="S75" i="24"/>
  <c r="R75" i="24"/>
  <c r="Q75" i="24"/>
  <c r="P75" i="24"/>
  <c r="O75" i="24"/>
  <c r="N75" i="24"/>
  <c r="M75" i="24"/>
  <c r="K75" i="24"/>
  <c r="E75" i="24"/>
  <c r="U74" i="24"/>
  <c r="T74" i="24"/>
  <c r="S74" i="24"/>
  <c r="R74" i="24"/>
  <c r="Q74" i="24"/>
  <c r="P74" i="24"/>
  <c r="O74" i="24"/>
  <c r="N74" i="24"/>
  <c r="K74" i="24" s="1"/>
  <c r="M74" i="24"/>
  <c r="L74" i="24"/>
  <c r="J74" i="24"/>
  <c r="U73" i="24"/>
  <c r="T73" i="24"/>
  <c r="S73" i="24"/>
  <c r="R73" i="24"/>
  <c r="Q73" i="24"/>
  <c r="P73" i="24"/>
  <c r="O73" i="24"/>
  <c r="N73" i="24"/>
  <c r="K73" i="24" s="1"/>
  <c r="M73" i="24"/>
  <c r="L73" i="24"/>
  <c r="E73" i="24"/>
  <c r="U72" i="24"/>
  <c r="T72" i="24"/>
  <c r="S72" i="24"/>
  <c r="R72" i="24"/>
  <c r="Q72" i="24"/>
  <c r="P72" i="24"/>
  <c r="O72" i="24"/>
  <c r="N72" i="24"/>
  <c r="M72" i="24"/>
  <c r="K72" i="24"/>
  <c r="E72" i="24"/>
  <c r="U71" i="24"/>
  <c r="T71" i="24"/>
  <c r="S71" i="24"/>
  <c r="R71" i="24"/>
  <c r="Q71" i="24"/>
  <c r="P71" i="24"/>
  <c r="O71" i="24"/>
  <c r="N71" i="24"/>
  <c r="K71" i="24" s="1"/>
  <c r="M71" i="24"/>
  <c r="L71" i="24"/>
  <c r="J71" i="24"/>
  <c r="E71" i="24"/>
  <c r="U70" i="24"/>
  <c r="T70" i="24"/>
  <c r="S70" i="24"/>
  <c r="R70" i="24"/>
  <c r="Q70" i="24"/>
  <c r="P70" i="24"/>
  <c r="O70" i="24"/>
  <c r="N70" i="24"/>
  <c r="M70" i="24"/>
  <c r="U68" i="24"/>
  <c r="T68" i="24"/>
  <c r="S68" i="24"/>
  <c r="R68" i="24"/>
  <c r="Q68" i="24"/>
  <c r="P68" i="24"/>
  <c r="O68" i="24"/>
  <c r="N68" i="24"/>
  <c r="M68" i="24"/>
  <c r="E68" i="24"/>
  <c r="U67" i="24"/>
  <c r="T67" i="24"/>
  <c r="S67" i="24"/>
  <c r="R67" i="24"/>
  <c r="Q67" i="24"/>
  <c r="P67" i="24"/>
  <c r="O67" i="24"/>
  <c r="N67" i="24"/>
  <c r="K67" i="24" s="1"/>
  <c r="M67" i="24"/>
  <c r="L67" i="24"/>
  <c r="E67" i="24"/>
  <c r="U66" i="24"/>
  <c r="T66" i="24"/>
  <c r="S66" i="24"/>
  <c r="R66" i="24"/>
  <c r="Q66" i="24"/>
  <c r="P66" i="24"/>
  <c r="O66" i="24"/>
  <c r="N66" i="24"/>
  <c r="M66" i="24"/>
  <c r="K66" i="24"/>
  <c r="U65" i="24"/>
  <c r="T65" i="24"/>
  <c r="S65" i="24"/>
  <c r="R65" i="24"/>
  <c r="Q65" i="24"/>
  <c r="P65" i="24"/>
  <c r="O65" i="24"/>
  <c r="N65" i="24"/>
  <c r="M65" i="24"/>
  <c r="K65" i="24"/>
  <c r="E65" i="24"/>
  <c r="U64" i="24"/>
  <c r="T64" i="24"/>
  <c r="S64" i="24"/>
  <c r="R64" i="24"/>
  <c r="Q64" i="24"/>
  <c r="P64" i="24"/>
  <c r="O64" i="24"/>
  <c r="N64" i="24"/>
  <c r="K64" i="24" s="1"/>
  <c r="M64" i="24"/>
  <c r="L64" i="24"/>
  <c r="J64" i="24"/>
  <c r="E64" i="24"/>
  <c r="U63" i="24"/>
  <c r="T63" i="24"/>
  <c r="S63" i="24"/>
  <c r="R63" i="24"/>
  <c r="Q63" i="24"/>
  <c r="P63" i="24"/>
  <c r="O63" i="24"/>
  <c r="N63" i="24"/>
  <c r="M63" i="24"/>
  <c r="U61" i="24"/>
  <c r="T61" i="24"/>
  <c r="S61" i="24"/>
  <c r="R61" i="24"/>
  <c r="Q61" i="24"/>
  <c r="P61" i="24"/>
  <c r="O61" i="24"/>
  <c r="N61" i="24"/>
  <c r="M61" i="24"/>
  <c r="E61" i="24"/>
  <c r="U60" i="24"/>
  <c r="T60" i="24"/>
  <c r="S60" i="24"/>
  <c r="R60" i="24"/>
  <c r="Q60" i="24"/>
  <c r="P60" i="24"/>
  <c r="O60" i="24"/>
  <c r="N60" i="24"/>
  <c r="K60" i="24" s="1"/>
  <c r="M60" i="24"/>
  <c r="L60" i="24"/>
  <c r="E60" i="24"/>
  <c r="U59" i="24"/>
  <c r="T59" i="24"/>
  <c r="S59" i="24"/>
  <c r="R59" i="24"/>
  <c r="Q59" i="24"/>
  <c r="P59" i="24"/>
  <c r="O59" i="24"/>
  <c r="N59" i="24"/>
  <c r="M59" i="24"/>
  <c r="K59" i="24"/>
  <c r="U58" i="24"/>
  <c r="T58" i="24"/>
  <c r="S58" i="24"/>
  <c r="R58" i="24"/>
  <c r="Q58" i="24"/>
  <c r="P58" i="24"/>
  <c r="O58" i="24"/>
  <c r="N58" i="24"/>
  <c r="M58" i="24"/>
  <c r="K58" i="24"/>
  <c r="E58" i="24"/>
  <c r="U57" i="24"/>
  <c r="T57" i="24"/>
  <c r="S57" i="24"/>
  <c r="R57" i="24"/>
  <c r="Q57" i="24"/>
  <c r="P57" i="24"/>
  <c r="O57" i="24"/>
  <c r="N57" i="24"/>
  <c r="K57" i="24" s="1"/>
  <c r="M57" i="24"/>
  <c r="L57" i="24"/>
  <c r="J57" i="24"/>
  <c r="E57" i="24"/>
  <c r="U56" i="24"/>
  <c r="T56" i="24"/>
  <c r="S56" i="24"/>
  <c r="R56" i="24"/>
  <c r="Q56" i="24"/>
  <c r="P56" i="24"/>
  <c r="O56" i="24"/>
  <c r="N56" i="24"/>
  <c r="M56" i="24"/>
  <c r="U55" i="24"/>
  <c r="T55" i="24"/>
  <c r="S55" i="24"/>
  <c r="R55" i="24"/>
  <c r="Q55" i="24"/>
  <c r="P55" i="24"/>
  <c r="O55" i="24"/>
  <c r="N55" i="24"/>
  <c r="M55" i="24"/>
  <c r="E55" i="24"/>
  <c r="U54" i="24"/>
  <c r="T54" i="24"/>
  <c r="S54" i="24"/>
  <c r="R54" i="24"/>
  <c r="Q54" i="24"/>
  <c r="P54" i="24"/>
  <c r="O54" i="24"/>
  <c r="N54" i="24"/>
  <c r="K54" i="24" s="1"/>
  <c r="M54" i="24"/>
  <c r="L54" i="24"/>
  <c r="E54" i="24"/>
  <c r="U53" i="24"/>
  <c r="T53" i="24"/>
  <c r="S53" i="24"/>
  <c r="R53" i="24"/>
  <c r="Q53" i="24"/>
  <c r="P53" i="24"/>
  <c r="O53" i="24"/>
  <c r="N53" i="24"/>
  <c r="M53" i="24"/>
  <c r="K53" i="24"/>
  <c r="E53" i="24"/>
  <c r="U52" i="24"/>
  <c r="T52" i="24"/>
  <c r="S52" i="24"/>
  <c r="R52" i="24"/>
  <c r="Q52" i="24"/>
  <c r="P52" i="24"/>
  <c r="O52" i="24"/>
  <c r="N52" i="24"/>
  <c r="K52" i="24" s="1"/>
  <c r="M52" i="24"/>
  <c r="L52" i="24"/>
  <c r="J52" i="24"/>
  <c r="E52" i="24"/>
  <c r="U51" i="24"/>
  <c r="T51" i="24"/>
  <c r="S51" i="24"/>
  <c r="R51" i="24"/>
  <c r="Q51" i="24"/>
  <c r="P51" i="24"/>
  <c r="O51" i="24"/>
  <c r="N51" i="24"/>
  <c r="M51" i="24"/>
  <c r="E51" i="24"/>
  <c r="U50" i="24"/>
  <c r="T50" i="24"/>
  <c r="S50" i="24"/>
  <c r="R50" i="24"/>
  <c r="Q50" i="24"/>
  <c r="P50" i="24"/>
  <c r="O50" i="24"/>
  <c r="N50" i="24"/>
  <c r="K50" i="24" s="1"/>
  <c r="M50" i="24"/>
  <c r="L50" i="24"/>
  <c r="U49" i="24"/>
  <c r="T49" i="24"/>
  <c r="S49" i="24"/>
  <c r="R49" i="24"/>
  <c r="Q49" i="24"/>
  <c r="P49" i="24"/>
  <c r="O49" i="24"/>
  <c r="N49" i="24"/>
  <c r="K49" i="24" s="1"/>
  <c r="M49" i="24"/>
  <c r="L49" i="24"/>
  <c r="J49" i="24"/>
  <c r="E49" i="24"/>
  <c r="U48" i="24"/>
  <c r="T48" i="24"/>
  <c r="S48" i="24"/>
  <c r="R48" i="24"/>
  <c r="Q48" i="24"/>
  <c r="P48" i="24"/>
  <c r="O48" i="24"/>
  <c r="N48" i="24"/>
  <c r="M48" i="24"/>
  <c r="E48" i="24"/>
  <c r="U47" i="24"/>
  <c r="T47" i="24"/>
  <c r="S47" i="24"/>
  <c r="R47" i="24"/>
  <c r="Q47" i="24"/>
  <c r="P47" i="24"/>
  <c r="O47" i="24"/>
  <c r="N47" i="24"/>
  <c r="K47" i="24" s="1"/>
  <c r="M47" i="24"/>
  <c r="L47" i="24"/>
  <c r="E47" i="24"/>
  <c r="U46" i="24"/>
  <c r="T46" i="24"/>
  <c r="S46" i="24"/>
  <c r="R46" i="24"/>
  <c r="Q46" i="24"/>
  <c r="P46" i="24"/>
  <c r="O46" i="24"/>
  <c r="N46" i="24"/>
  <c r="M46" i="24"/>
  <c r="K46" i="24"/>
  <c r="U45" i="24"/>
  <c r="T45" i="24"/>
  <c r="S45" i="24"/>
  <c r="R45" i="24"/>
  <c r="Q45" i="24"/>
  <c r="P45" i="24"/>
  <c r="O45" i="24"/>
  <c r="N45" i="24"/>
  <c r="M45" i="24"/>
  <c r="K45" i="24"/>
  <c r="E45" i="24"/>
  <c r="U44" i="24"/>
  <c r="T44" i="24"/>
  <c r="S44" i="24"/>
  <c r="R44" i="24"/>
  <c r="Q44" i="24"/>
  <c r="P44" i="24"/>
  <c r="O44" i="24"/>
  <c r="N44" i="24"/>
  <c r="K44" i="24" s="1"/>
  <c r="M44" i="24"/>
  <c r="L44" i="24"/>
  <c r="J44" i="24"/>
  <c r="E44" i="24"/>
  <c r="U43" i="24"/>
  <c r="T43" i="24"/>
  <c r="S43" i="24"/>
  <c r="R43" i="24"/>
  <c r="Q43" i="24"/>
  <c r="P43" i="24"/>
  <c r="O43" i="24"/>
  <c r="N43" i="24"/>
  <c r="M43" i="24"/>
  <c r="E43" i="24"/>
  <c r="U42" i="24"/>
  <c r="T42" i="24"/>
  <c r="S42" i="24"/>
  <c r="R42" i="24"/>
  <c r="Q42" i="24"/>
  <c r="P42" i="24"/>
  <c r="O42" i="24"/>
  <c r="N42" i="24"/>
  <c r="K42" i="24" s="1"/>
  <c r="M42" i="24"/>
  <c r="L42" i="24"/>
  <c r="E42" i="24"/>
  <c r="U41" i="24"/>
  <c r="T41" i="24"/>
  <c r="S41" i="24"/>
  <c r="R41" i="24"/>
  <c r="Q41" i="24"/>
  <c r="P41" i="24"/>
  <c r="O41" i="24"/>
  <c r="N41" i="24"/>
  <c r="M41" i="24"/>
  <c r="K41" i="24"/>
  <c r="E41" i="24"/>
  <c r="U40" i="24"/>
  <c r="T40" i="24"/>
  <c r="S40" i="24"/>
  <c r="R40" i="24"/>
  <c r="Q40" i="24"/>
  <c r="P40" i="24"/>
  <c r="O40" i="24"/>
  <c r="N40" i="24"/>
  <c r="K40" i="24" s="1"/>
  <c r="M40" i="24"/>
  <c r="L40" i="24"/>
  <c r="J40" i="24"/>
  <c r="E40" i="24"/>
  <c r="U39" i="24"/>
  <c r="T39" i="24"/>
  <c r="S39" i="24"/>
  <c r="R39" i="24"/>
  <c r="Q39" i="24"/>
  <c r="P39" i="24"/>
  <c r="O39" i="24"/>
  <c r="N39" i="24"/>
  <c r="M39" i="24"/>
  <c r="U38" i="24"/>
  <c r="T38" i="24"/>
  <c r="S38" i="24"/>
  <c r="R38" i="24"/>
  <c r="Q38" i="24"/>
  <c r="P38" i="24"/>
  <c r="O38" i="24"/>
  <c r="N38" i="24"/>
  <c r="M38" i="24"/>
  <c r="E38" i="24"/>
  <c r="U37" i="24"/>
  <c r="T37" i="24"/>
  <c r="S37" i="24"/>
  <c r="R37" i="24"/>
  <c r="Q37" i="24"/>
  <c r="P37" i="24"/>
  <c r="O37" i="24"/>
  <c r="N37" i="24"/>
  <c r="K37" i="24" s="1"/>
  <c r="M37" i="24"/>
  <c r="L37" i="24"/>
  <c r="E37" i="24"/>
  <c r="U36" i="24"/>
  <c r="T36" i="24"/>
  <c r="S36" i="24"/>
  <c r="R36" i="24"/>
  <c r="Q36" i="24"/>
  <c r="P36" i="24"/>
  <c r="O36" i="24"/>
  <c r="N36" i="24"/>
  <c r="M36" i="24"/>
  <c r="K36" i="24"/>
  <c r="E36" i="24"/>
  <c r="U35" i="24"/>
  <c r="T35" i="24"/>
  <c r="S35" i="24"/>
  <c r="R35" i="24"/>
  <c r="Q35" i="24"/>
  <c r="P35" i="24"/>
  <c r="O35" i="24"/>
  <c r="N35" i="24"/>
  <c r="K35" i="24" s="1"/>
  <c r="M35" i="24"/>
  <c r="L35" i="24"/>
  <c r="J35" i="24"/>
  <c r="E35" i="24"/>
  <c r="U34" i="24"/>
  <c r="T34" i="24"/>
  <c r="S34" i="24"/>
  <c r="R34" i="24"/>
  <c r="Q34" i="24"/>
  <c r="P34" i="24"/>
  <c r="O34" i="24"/>
  <c r="N34" i="24"/>
  <c r="M34" i="24"/>
  <c r="E34" i="24"/>
  <c r="U33" i="24"/>
  <c r="T33" i="24"/>
  <c r="S33" i="24"/>
  <c r="R33" i="24"/>
  <c r="Q33" i="24"/>
  <c r="P33" i="24"/>
  <c r="O33" i="24"/>
  <c r="N33" i="24"/>
  <c r="K33" i="24" s="1"/>
  <c r="M33" i="24"/>
  <c r="L33" i="24"/>
  <c r="E33" i="24"/>
  <c r="U32" i="24"/>
  <c r="T32" i="24"/>
  <c r="S32" i="24"/>
  <c r="R32" i="24"/>
  <c r="Q32" i="24"/>
  <c r="P32" i="24"/>
  <c r="O32" i="24"/>
  <c r="N32" i="24"/>
  <c r="M32" i="24"/>
  <c r="K32" i="24"/>
  <c r="E32" i="24"/>
  <c r="U31" i="24"/>
  <c r="T31" i="24"/>
  <c r="S31" i="24"/>
  <c r="R31" i="24"/>
  <c r="Q31" i="24"/>
  <c r="P31" i="24"/>
  <c r="O31" i="24"/>
  <c r="N31" i="24"/>
  <c r="K31" i="24" s="1"/>
  <c r="M31" i="24"/>
  <c r="L31" i="24"/>
  <c r="J31" i="24"/>
  <c r="E31" i="24"/>
  <c r="U30" i="24"/>
  <c r="T30" i="24"/>
  <c r="S30" i="24"/>
  <c r="R30" i="24"/>
  <c r="Q30" i="24"/>
  <c r="P30" i="24"/>
  <c r="O30" i="24"/>
  <c r="N30" i="24"/>
  <c r="M30" i="24"/>
  <c r="E30" i="24"/>
  <c r="U29" i="24"/>
  <c r="T29" i="24"/>
  <c r="S29" i="24"/>
  <c r="R29" i="24"/>
  <c r="Q29" i="24"/>
  <c r="P29" i="24"/>
  <c r="O29" i="24"/>
  <c r="N29" i="24"/>
  <c r="K29" i="24" s="1"/>
  <c r="M29" i="24"/>
  <c r="L29" i="24"/>
  <c r="U28" i="24"/>
  <c r="T28" i="24"/>
  <c r="S28" i="24"/>
  <c r="R28" i="24"/>
  <c r="Q28" i="24"/>
  <c r="P28" i="24"/>
  <c r="O28" i="24"/>
  <c r="N28" i="24"/>
  <c r="K28" i="24" s="1"/>
  <c r="M28" i="24"/>
  <c r="L28" i="24"/>
  <c r="J28" i="24"/>
  <c r="E28" i="24"/>
  <c r="U27" i="24"/>
  <c r="T27" i="24"/>
  <c r="S27" i="24"/>
  <c r="R27" i="24"/>
  <c r="Q27" i="24"/>
  <c r="P27" i="24"/>
  <c r="O27" i="24"/>
  <c r="N27" i="24"/>
  <c r="M27" i="24"/>
  <c r="L27" i="24" s="1"/>
  <c r="J27" i="24"/>
  <c r="E27" i="24"/>
  <c r="U26" i="24"/>
  <c r="T26" i="24"/>
  <c r="S26" i="24"/>
  <c r="R26" i="24"/>
  <c r="Q26" i="24"/>
  <c r="P26" i="24"/>
  <c r="O26" i="24"/>
  <c r="N26" i="24"/>
  <c r="M26" i="24"/>
  <c r="L26" i="24" s="1"/>
  <c r="K26" i="24"/>
  <c r="E26" i="24"/>
  <c r="U25" i="24"/>
  <c r="T25" i="24"/>
  <c r="S25" i="24"/>
  <c r="R25" i="24"/>
  <c r="Q25" i="24"/>
  <c r="P25" i="24"/>
  <c r="O25" i="24"/>
  <c r="N25" i="24"/>
  <c r="K25" i="24" s="1"/>
  <c r="M25" i="24"/>
  <c r="L25" i="24"/>
  <c r="J25" i="24"/>
  <c r="E25" i="24"/>
  <c r="U24" i="24"/>
  <c r="T24" i="24"/>
  <c r="S24" i="24"/>
  <c r="R24" i="24"/>
  <c r="Q24" i="24"/>
  <c r="P24" i="24"/>
  <c r="O24" i="24"/>
  <c r="N24" i="24"/>
  <c r="M24" i="24"/>
  <c r="L24" i="24" s="1"/>
  <c r="K24" i="24"/>
  <c r="U22" i="24"/>
  <c r="T22" i="24"/>
  <c r="S22" i="24"/>
  <c r="R22" i="24"/>
  <c r="Q22" i="24"/>
  <c r="P22" i="24"/>
  <c r="O22" i="24"/>
  <c r="N22" i="24"/>
  <c r="M22" i="24"/>
  <c r="L22" i="24" s="1"/>
  <c r="K22" i="24"/>
  <c r="E22" i="24"/>
  <c r="U21" i="24"/>
  <c r="T21" i="24"/>
  <c r="S21" i="24"/>
  <c r="R21" i="24"/>
  <c r="Q21" i="24"/>
  <c r="P21" i="24"/>
  <c r="O21" i="24"/>
  <c r="N21" i="24"/>
  <c r="K21" i="24" s="1"/>
  <c r="M21" i="24"/>
  <c r="L21" i="24"/>
  <c r="J21" i="24"/>
  <c r="E21" i="24"/>
  <c r="U20" i="24"/>
  <c r="T20" i="24"/>
  <c r="S20" i="24"/>
  <c r="R20" i="24"/>
  <c r="Q20" i="24"/>
  <c r="P20" i="24"/>
  <c r="O20" i="24"/>
  <c r="N20" i="24"/>
  <c r="M20" i="24"/>
  <c r="L20" i="24" s="1"/>
  <c r="K20" i="24"/>
  <c r="U19" i="24"/>
  <c r="T19" i="24"/>
  <c r="S19" i="24"/>
  <c r="R19" i="24"/>
  <c r="Q19" i="24"/>
  <c r="P19" i="24"/>
  <c r="O19" i="24"/>
  <c r="N19" i="24"/>
  <c r="M19" i="24"/>
  <c r="L19" i="24" s="1"/>
  <c r="K19" i="24"/>
  <c r="E19" i="24"/>
  <c r="U18" i="24"/>
  <c r="T18" i="24"/>
  <c r="S18" i="24"/>
  <c r="R18" i="24"/>
  <c r="Q18" i="24"/>
  <c r="P18" i="24"/>
  <c r="O18" i="24"/>
  <c r="N18" i="24"/>
  <c r="K18" i="24" s="1"/>
  <c r="M18" i="24"/>
  <c r="L18" i="24"/>
  <c r="J18" i="24"/>
  <c r="E18" i="24"/>
  <c r="U17" i="24"/>
  <c r="T17" i="24"/>
  <c r="S17" i="24"/>
  <c r="R17" i="24"/>
  <c r="Q17" i="24"/>
  <c r="P17" i="24"/>
  <c r="O17" i="24"/>
  <c r="N17" i="24"/>
  <c r="M17" i="24"/>
  <c r="L17" i="24" s="1"/>
  <c r="K17" i="24"/>
  <c r="E17" i="24"/>
  <c r="U16" i="24"/>
  <c r="T16" i="24"/>
  <c r="S16" i="24"/>
  <c r="R16" i="24"/>
  <c r="Q16" i="24"/>
  <c r="P16" i="24"/>
  <c r="O16" i="24"/>
  <c r="N16" i="24"/>
  <c r="K16" i="24" s="1"/>
  <c r="M16" i="24"/>
  <c r="L16" i="24"/>
  <c r="J16" i="24"/>
  <c r="E16" i="24"/>
  <c r="U15" i="24"/>
  <c r="T15" i="24"/>
  <c r="S15" i="24"/>
  <c r="R15" i="24"/>
  <c r="Q15" i="24"/>
  <c r="P15" i="24"/>
  <c r="O15" i="24"/>
  <c r="N15" i="24"/>
  <c r="M15" i="24"/>
  <c r="L15" i="24" s="1"/>
  <c r="K15" i="24"/>
  <c r="E15" i="24"/>
  <c r="U14" i="24"/>
  <c r="T14" i="24"/>
  <c r="S14" i="24"/>
  <c r="R14" i="24"/>
  <c r="Q14" i="24"/>
  <c r="P14" i="24"/>
  <c r="O14" i="24"/>
  <c r="N14" i="24"/>
  <c r="K14" i="24" s="1"/>
  <c r="M14" i="24"/>
  <c r="L14" i="24"/>
  <c r="J14" i="24"/>
  <c r="E14" i="24"/>
  <c r="U13" i="24"/>
  <c r="T13" i="24"/>
  <c r="S13" i="24"/>
  <c r="R13" i="24"/>
  <c r="Q13" i="24"/>
  <c r="P13" i="24"/>
  <c r="O13" i="24"/>
  <c r="N13" i="24"/>
  <c r="M13" i="24"/>
  <c r="L13" i="24" s="1"/>
  <c r="K13" i="24"/>
  <c r="E13" i="24"/>
  <c r="U12" i="24"/>
  <c r="T12" i="24"/>
  <c r="S12" i="24"/>
  <c r="R12" i="24"/>
  <c r="Q12" i="24"/>
  <c r="P12" i="24"/>
  <c r="O12" i="24"/>
  <c r="N12" i="24"/>
  <c r="K12" i="24" s="1"/>
  <c r="M12" i="24"/>
  <c r="L12" i="24"/>
  <c r="J12" i="24"/>
  <c r="U11" i="24"/>
  <c r="T11" i="24"/>
  <c r="S11" i="24"/>
  <c r="R11" i="24"/>
  <c r="Q11" i="24"/>
  <c r="P11" i="24"/>
  <c r="O11" i="24"/>
  <c r="N11" i="24"/>
  <c r="K11" i="24" s="1"/>
  <c r="M11" i="24"/>
  <c r="L11" i="24"/>
  <c r="J11" i="24"/>
  <c r="E11" i="24"/>
  <c r="U10" i="24"/>
  <c r="T10" i="24"/>
  <c r="S10" i="24"/>
  <c r="R10" i="24"/>
  <c r="Q10" i="24"/>
  <c r="P10" i="24"/>
  <c r="O10" i="24"/>
  <c r="N10" i="24"/>
  <c r="M10" i="24"/>
  <c r="L10" i="24" s="1"/>
  <c r="K10" i="24"/>
  <c r="E10" i="24"/>
  <c r="U9" i="24"/>
  <c r="T9" i="24"/>
  <c r="S9" i="24"/>
  <c r="R9" i="24"/>
  <c r="Q9" i="24"/>
  <c r="P9" i="24"/>
  <c r="O9" i="24"/>
  <c r="N9" i="24"/>
  <c r="K9" i="24" s="1"/>
  <c r="M9" i="24"/>
  <c r="L9" i="24"/>
  <c r="J9" i="24"/>
  <c r="U8" i="24"/>
  <c r="T8" i="24"/>
  <c r="S8" i="24"/>
  <c r="R8" i="24"/>
  <c r="Q8" i="24"/>
  <c r="P8" i="24"/>
  <c r="O8" i="24"/>
  <c r="N8" i="24"/>
  <c r="K8" i="24" s="1"/>
  <c r="M8" i="24"/>
  <c r="L8" i="24"/>
  <c r="J8" i="24"/>
  <c r="E8" i="24"/>
  <c r="U7" i="24"/>
  <c r="T7" i="24"/>
  <c r="S7" i="24"/>
  <c r="R7" i="24"/>
  <c r="Q7" i="24"/>
  <c r="P7" i="24"/>
  <c r="O7" i="24"/>
  <c r="N7" i="24"/>
  <c r="M7" i="24"/>
  <c r="L7" i="24" s="1"/>
  <c r="K7" i="24"/>
  <c r="E7" i="24"/>
  <c r="U6" i="24"/>
  <c r="T6" i="24"/>
  <c r="S6" i="24"/>
  <c r="R6" i="24"/>
  <c r="Q6" i="24"/>
  <c r="P6" i="24"/>
  <c r="O6" i="24"/>
  <c r="N6" i="24"/>
  <c r="K6" i="24" s="1"/>
  <c r="M6" i="24"/>
  <c r="L6" i="24"/>
  <c r="J6" i="24"/>
  <c r="E6" i="24"/>
  <c r="U5" i="24"/>
  <c r="T5" i="24"/>
  <c r="S5" i="24"/>
  <c r="R5" i="24"/>
  <c r="Q5" i="24"/>
  <c r="P5" i="24"/>
  <c r="O5" i="24"/>
  <c r="N5" i="24"/>
  <c r="M5" i="24"/>
  <c r="L5" i="24" s="1"/>
  <c r="K5" i="24"/>
  <c r="E5" i="24"/>
  <c r="U4" i="24"/>
  <c r="T4" i="24"/>
  <c r="S4" i="24"/>
  <c r="R4" i="24"/>
  <c r="Q4" i="24"/>
  <c r="P4" i="24"/>
  <c r="O4" i="24"/>
  <c r="N4" i="24"/>
  <c r="K4" i="24" s="1"/>
  <c r="M4" i="24"/>
  <c r="L4" i="24"/>
  <c r="J4" i="24"/>
  <c r="E4" i="24"/>
  <c r="U3" i="24"/>
  <c r="T3" i="24"/>
  <c r="S3" i="24"/>
  <c r="R3" i="24"/>
  <c r="Q3" i="24"/>
  <c r="P3" i="24"/>
  <c r="O3" i="24"/>
  <c r="N3" i="24"/>
  <c r="M3" i="24"/>
  <c r="L3" i="24" s="1"/>
  <c r="K3" i="24"/>
  <c r="E3" i="24"/>
  <c r="U2" i="24"/>
  <c r="T2" i="24"/>
  <c r="S2" i="24"/>
  <c r="R2" i="24"/>
  <c r="Q2" i="24"/>
  <c r="P2" i="24"/>
  <c r="O2" i="24"/>
  <c r="N2" i="24"/>
  <c r="K2" i="24" s="1"/>
  <c r="M2" i="24"/>
  <c r="L2" i="24"/>
  <c r="J2" i="24"/>
  <c r="E10" i="13"/>
  <c r="E9" i="13"/>
  <c r="E8" i="13"/>
  <c r="E7" i="13"/>
  <c r="E6" i="13"/>
  <c r="E5" i="13"/>
  <c r="E4" i="13"/>
  <c r="E3" i="13"/>
  <c r="E2" i="13"/>
  <c r="L30" i="24" l="1"/>
  <c r="J30" i="24"/>
  <c r="L34" i="24"/>
  <c r="J34" i="24"/>
  <c r="L38" i="24"/>
  <c r="J38" i="24"/>
  <c r="L39" i="24"/>
  <c r="J39" i="24"/>
  <c r="L43" i="24"/>
  <c r="J43" i="24"/>
  <c r="L48" i="24"/>
  <c r="J48" i="24"/>
  <c r="L51" i="24"/>
  <c r="J51" i="24"/>
  <c r="L55" i="24"/>
  <c r="J55" i="24"/>
  <c r="L56" i="24"/>
  <c r="J56" i="24"/>
  <c r="L61" i="24"/>
  <c r="J61" i="24"/>
  <c r="L63" i="24"/>
  <c r="J63" i="24"/>
  <c r="L68" i="24"/>
  <c r="J68" i="24"/>
  <c r="L70" i="24"/>
  <c r="J70" i="24"/>
  <c r="L77" i="24"/>
  <c r="J77" i="24"/>
  <c r="L80" i="24"/>
  <c r="J80" i="24"/>
  <c r="N83" i="24"/>
  <c r="J3" i="24"/>
  <c r="J5" i="24"/>
  <c r="J7" i="24"/>
  <c r="J10" i="24"/>
  <c r="J13" i="24"/>
  <c r="J15" i="24"/>
  <c r="J17" i="24"/>
  <c r="J19" i="24"/>
  <c r="J20" i="24"/>
  <c r="J22" i="24"/>
  <c r="J24" i="24"/>
  <c r="J26" i="24"/>
  <c r="K27" i="24"/>
  <c r="J29" i="24"/>
  <c r="K30" i="24"/>
  <c r="L32" i="24"/>
  <c r="J32" i="24"/>
  <c r="J33" i="24"/>
  <c r="K34" i="24"/>
  <c r="L36" i="24"/>
  <c r="J36" i="24"/>
  <c r="J37" i="24"/>
  <c r="K38" i="24"/>
  <c r="K39" i="24"/>
  <c r="L41" i="24"/>
  <c r="J41" i="24"/>
  <c r="J42" i="24"/>
  <c r="K43" i="24"/>
  <c r="L45" i="24"/>
  <c r="J45" i="24"/>
  <c r="L46" i="24"/>
  <c r="J46" i="24"/>
  <c r="J47" i="24"/>
  <c r="K48" i="24"/>
  <c r="J50" i="24"/>
  <c r="K51" i="24"/>
  <c r="L53" i="24"/>
  <c r="J53" i="24"/>
  <c r="J54" i="24"/>
  <c r="K55" i="24"/>
  <c r="K56" i="24"/>
  <c r="L58" i="24"/>
  <c r="J58" i="24"/>
  <c r="L59" i="24"/>
  <c r="J59" i="24"/>
  <c r="J60" i="24"/>
  <c r="K61" i="24"/>
  <c r="K63" i="24"/>
  <c r="L65" i="24"/>
  <c r="J65" i="24"/>
  <c r="L66" i="24"/>
  <c r="J66" i="24"/>
  <c r="J67" i="24"/>
  <c r="K68" i="24"/>
  <c r="K70" i="24"/>
  <c r="L72" i="24"/>
  <c r="J72" i="24"/>
  <c r="J73" i="24"/>
  <c r="L75" i="24"/>
  <c r="J75" i="24"/>
  <c r="J76" i="24"/>
  <c r="K77" i="24"/>
  <c r="J79" i="24"/>
  <c r="M83" i="24"/>
  <c r="O83" i="24"/>
  <c r="Q83" i="24"/>
  <c r="S83" i="24"/>
  <c r="U83" i="24"/>
  <c r="K80" i="24"/>
  <c r="AO7" i="1" l="1"/>
  <c r="AP7" i="1"/>
  <c r="AR7" i="1"/>
  <c r="AO3" i="1"/>
  <c r="AP3" i="1"/>
  <c r="AR3" i="1"/>
  <c r="AO10" i="1"/>
  <c r="AP10" i="1"/>
  <c r="AR10" i="1"/>
  <c r="I7" i="1"/>
  <c r="I3" i="1"/>
  <c r="N46" i="23"/>
  <c r="M46" i="23"/>
  <c r="L46" i="23"/>
  <c r="I34" i="23"/>
  <c r="H34" i="23"/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2" i="3"/>
  <c r="N46" i="22" l="1"/>
  <c r="M46" i="22"/>
  <c r="L46" i="22"/>
  <c r="I34" i="22"/>
  <c r="H34" i="22"/>
  <c r="N46" i="21"/>
  <c r="M46" i="21"/>
  <c r="L46" i="21"/>
  <c r="I34" i="21"/>
  <c r="H34" i="21"/>
  <c r="AH12" i="20"/>
  <c r="AI12" i="20"/>
  <c r="AJ12" i="20"/>
  <c r="M14" i="20"/>
  <c r="Z37" i="20"/>
  <c r="AA37" i="20"/>
  <c r="AB37" i="20"/>
  <c r="AC37" i="20"/>
  <c r="AD37" i="20"/>
  <c r="AE37" i="20"/>
  <c r="AF37" i="20"/>
  <c r="Z38" i="20"/>
  <c r="AA38" i="20"/>
  <c r="AA40" i="20" s="1"/>
  <c r="AB38" i="20"/>
  <c r="AC38" i="20"/>
  <c r="AC40" i="20" s="1"/>
  <c r="AD38" i="20"/>
  <c r="AE38" i="20"/>
  <c r="AE40" i="20" s="1"/>
  <c r="AF38" i="20"/>
  <c r="Y38" i="20"/>
  <c r="Y40" i="20" s="1"/>
  <c r="Y37" i="20"/>
  <c r="Z26" i="20"/>
  <c r="AA26" i="20"/>
  <c r="AB26" i="20"/>
  <c r="AC26" i="20"/>
  <c r="AD26" i="20"/>
  <c r="AE26" i="20"/>
  <c r="AF26" i="20"/>
  <c r="Y26" i="20"/>
  <c r="Z25" i="20"/>
  <c r="AA25" i="20"/>
  <c r="AB25" i="20"/>
  <c r="AC25" i="20"/>
  <c r="AD25" i="20"/>
  <c r="AE25" i="20"/>
  <c r="AF25" i="20"/>
  <c r="Y25" i="20"/>
  <c r="Y12" i="20"/>
  <c r="Z12" i="20"/>
  <c r="AA12" i="20"/>
  <c r="AB12" i="20"/>
  <c r="AC12" i="20"/>
  <c r="AD12" i="20"/>
  <c r="AE12" i="20"/>
  <c r="AF12" i="20"/>
  <c r="AG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C12" i="20"/>
  <c r="B12" i="20"/>
  <c r="D14" i="10"/>
  <c r="E14" i="10"/>
  <c r="D15" i="10"/>
  <c r="E15" i="10"/>
  <c r="D16" i="10"/>
  <c r="E16" i="10"/>
  <c r="D17" i="10"/>
  <c r="E17" i="10"/>
  <c r="D18" i="10"/>
  <c r="E18" i="10"/>
  <c r="D19" i="10"/>
  <c r="E19" i="10"/>
  <c r="D13" i="10"/>
  <c r="E13" i="10"/>
  <c r="AN15" i="1"/>
  <c r="AN14" i="1"/>
  <c r="AN13" i="1"/>
  <c r="H13" i="1"/>
  <c r="H14" i="1"/>
  <c r="H15" i="1"/>
  <c r="AO9" i="1"/>
  <c r="AP9" i="1"/>
  <c r="AR9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K15" i="1"/>
  <c r="K14" i="1"/>
  <c r="K13" i="1"/>
  <c r="I9" i="1"/>
  <c r="AF40" i="20" l="1"/>
  <c r="AD40" i="20"/>
  <c r="AB40" i="20"/>
  <c r="Z40" i="20"/>
  <c r="AF28" i="20"/>
  <c r="AP6" i="1"/>
  <c r="AP2" i="1"/>
  <c r="AP5" i="1"/>
  <c r="AP4" i="1"/>
  <c r="AP8" i="1"/>
  <c r="AN12" i="1"/>
  <c r="AQ12" i="1"/>
  <c r="M46" i="9"/>
  <c r="M46" i="7"/>
  <c r="M46" i="8"/>
  <c r="M46" i="5"/>
  <c r="M46" i="6"/>
  <c r="M46" i="4"/>
  <c r="AP13" i="1" l="1"/>
  <c r="AP14" i="1"/>
  <c r="AP15" i="1"/>
  <c r="AJ12" i="1"/>
  <c r="AK12" i="1"/>
  <c r="AQ14" i="1"/>
  <c r="AR6" i="1"/>
  <c r="AR2" i="1"/>
  <c r="AR5" i="1"/>
  <c r="AR4" i="1"/>
  <c r="AR8" i="1"/>
  <c r="AO6" i="1"/>
  <c r="AO2" i="1"/>
  <c r="AO5" i="1"/>
  <c r="AO4" i="1"/>
  <c r="AO8" i="1"/>
  <c r="I6" i="1"/>
  <c r="I2" i="1"/>
  <c r="I5" i="1"/>
  <c r="I4" i="1"/>
  <c r="I8" i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2" i="3"/>
  <c r="E19" i="3" s="1"/>
  <c r="AO13" i="1" l="1"/>
  <c r="AO14" i="1"/>
  <c r="AO15" i="1"/>
  <c r="AR15" i="1"/>
  <c r="AR13" i="1"/>
  <c r="AR14" i="1"/>
  <c r="I13" i="1"/>
  <c r="I14" i="1"/>
  <c r="I15" i="1"/>
  <c r="J159" i="13"/>
  <c r="J160" i="13" s="1"/>
  <c r="J157" i="13"/>
  <c r="H157" i="13"/>
  <c r="F157" i="13"/>
  <c r="J155" i="13"/>
  <c r="H155" i="13"/>
  <c r="F155" i="13"/>
  <c r="N46" i="9" l="1"/>
  <c r="L46" i="9"/>
  <c r="I34" i="9"/>
  <c r="H34" i="9"/>
  <c r="N46" i="8"/>
  <c r="L46" i="8"/>
  <c r="I34" i="8"/>
  <c r="H34" i="8"/>
  <c r="N46" i="7"/>
  <c r="L46" i="7"/>
  <c r="I34" i="7"/>
  <c r="H34" i="7"/>
  <c r="N46" i="6"/>
  <c r="L46" i="6"/>
  <c r="I34" i="6"/>
  <c r="H34" i="6"/>
  <c r="N46" i="5"/>
  <c r="L46" i="5"/>
  <c r="I34" i="5"/>
  <c r="H34" i="5"/>
  <c r="N46" i="4"/>
  <c r="L46" i="4"/>
  <c r="H34" i="4"/>
  <c r="I34" i="4"/>
  <c r="AJ159" i="1" l="1"/>
  <c r="M159" i="1"/>
  <c r="M160" i="1" s="1"/>
  <c r="AJ157" i="1"/>
  <c r="AI157" i="1"/>
  <c r="M157" i="1"/>
  <c r="L157" i="1"/>
  <c r="K157" i="1"/>
  <c r="AQ156" i="1"/>
  <c r="AN156" i="1"/>
  <c r="AM156" i="1"/>
  <c r="AL156" i="1"/>
  <c r="AJ156" i="1"/>
  <c r="AI156" i="1"/>
  <c r="M155" i="1"/>
  <c r="L155" i="1"/>
  <c r="K155" i="1"/>
  <c r="AQ154" i="1"/>
  <c r="AQ158" i="1" s="1"/>
  <c r="AN154" i="1"/>
  <c r="AN158" i="1" s="1"/>
  <c r="AJ154" i="1"/>
  <c r="AJ158" i="1" s="1"/>
  <c r="AI154" i="1"/>
  <c r="AI158" i="1" s="1"/>
  <c r="AR160" i="1"/>
  <c r="AN161" i="1" l="1"/>
  <c r="AR157" i="1"/>
  <c r="AR158" i="1"/>
  <c r="AR159" i="1"/>
  <c r="AQ161" i="1"/>
</calcChain>
</file>

<file path=xl/sharedStrings.xml><?xml version="1.0" encoding="utf-8"?>
<sst xmlns="http://schemas.openxmlformats.org/spreadsheetml/2006/main" count="1254" uniqueCount="263">
  <si>
    <t>Код</t>
  </si>
  <si>
    <t>Балл</t>
  </si>
  <si>
    <t>Ранг</t>
  </si>
  <si>
    <t>№</t>
  </si>
  <si>
    <t xml:space="preserve">Страница организации на сайте bus.gov.ru </t>
  </si>
  <si>
    <t>Официальный сайт организации</t>
  </si>
  <si>
    <t>%</t>
  </si>
  <si>
    <t>Рэнкинг_Анкеты</t>
  </si>
  <si>
    <t>Рэнкинг_Сайт</t>
  </si>
  <si>
    <t>Рэнкинг_ Статистика</t>
  </si>
  <si>
    <t>Критерий 1</t>
  </si>
  <si>
    <t>Критерий 2</t>
  </si>
  <si>
    <t>Критерий 3</t>
  </si>
  <si>
    <t>Критерий 4</t>
  </si>
  <si>
    <t>Показатель 1.1</t>
  </si>
  <si>
    <t>Показатель 1.3</t>
  </si>
  <si>
    <t>Показатель 1.4</t>
  </si>
  <si>
    <t>Показатель 1.2</t>
  </si>
  <si>
    <t>Показатель 2.4</t>
  </si>
  <si>
    <t>Показатель 2.6</t>
  </si>
  <si>
    <t>Показатель 2.1</t>
  </si>
  <si>
    <t>Показатель 2.5</t>
  </si>
  <si>
    <t>Показатель 2.3</t>
  </si>
  <si>
    <t>Показатель 2.2</t>
  </si>
  <si>
    <t>Показатель 2.7</t>
  </si>
  <si>
    <t>Показатель 3.1</t>
  </si>
  <si>
    <t>Показатель 3.2</t>
  </si>
  <si>
    <t>Показатель 4.1</t>
  </si>
  <si>
    <t>Показатель 4.3</t>
  </si>
  <si>
    <t>Показатель 4.2</t>
  </si>
  <si>
    <t>Анкета Педагога</t>
  </si>
  <si>
    <t>Анкета Родителя</t>
  </si>
  <si>
    <t>Сайт</t>
  </si>
  <si>
    <t>Отчет</t>
  </si>
  <si>
    <t>ИТОГО</t>
  </si>
  <si>
    <t>Счет</t>
  </si>
  <si>
    <t>Полное наименование образовательной организации:</t>
  </si>
  <si>
    <t>Муниципальной образование:</t>
  </si>
  <si>
    <t>Официальный сайт:</t>
  </si>
  <si>
    <t>Страница на сайте bus.gov.ru:</t>
  </si>
  <si>
    <t>Общий рейтинг организации по годам</t>
  </si>
  <si>
    <t>год</t>
  </si>
  <si>
    <t>балл</t>
  </si>
  <si>
    <t>ранг</t>
  </si>
  <si>
    <t>Частные рэнкинги организации по годам:</t>
  </si>
  <si>
    <t>Рэнкинг по результатам анкетирования (max 100)</t>
  </si>
  <si>
    <t>Рэнкинг по результатам анализа информации официальных сайтов      (max 30)</t>
  </si>
  <si>
    <t>Рэнкинг по результатам анализа статистических данных, включая данные отчетов о самообследовании                (max 50)</t>
  </si>
  <si>
    <t>значение</t>
  </si>
  <si>
    <t>максимум</t>
  </si>
  <si>
    <t>критерий 1</t>
  </si>
  <si>
    <t>критерий 2</t>
  </si>
  <si>
    <t>критерий 3</t>
  </si>
  <si>
    <t>критерий 4</t>
  </si>
  <si>
    <t>Полнота и актуальность информации об организации и ее деятельности, размещенной на официальном сайте организации в информационно-телекоммуникационной сети "Интернет" (далее - сеть Интернет), в том числе на официальном сайте в сети Интернет www.bus.gov.ru)</t>
  </si>
  <si>
    <t>Наличие на официальном сайте организации в сети Интернет сведений о педагогических работниках организации</t>
  </si>
  <si>
    <t>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</si>
  <si>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>Показатель 1.4.</t>
  </si>
  <si>
    <t>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</si>
  <si>
    <t>Показатель 2.1.</t>
  </si>
  <si>
    <t>Материально-техническое и информационное обеспечение организации</t>
  </si>
  <si>
    <t>Показатель 2.2.</t>
  </si>
  <si>
    <t>Наличие необходимых условий для охраны и укрепления здоровья, организации питания обучающихся</t>
  </si>
  <si>
    <t>Показатель 2.3.</t>
  </si>
  <si>
    <t>Условия для индивидуальной работы с обучающимися</t>
  </si>
  <si>
    <t>Показатель 2.4.</t>
  </si>
  <si>
    <t>Наличие дополнительных образовательных программ</t>
  </si>
  <si>
    <t>Показатель 2.5.</t>
  </si>
  <si>
    <t>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</si>
  <si>
    <t>Показатель 2.6.</t>
  </si>
  <si>
    <t>Наличие возможности оказания психолого-педагогической, медицинской и социальной помощи обучающимся</t>
  </si>
  <si>
    <t>Показатель 2.7.</t>
  </si>
  <si>
    <t>Наличие условий организации обучения и воспитания обучающихся с ограниченными возможностями здоровья и инвалидов</t>
  </si>
  <si>
    <t>Показатель 3.1.</t>
  </si>
  <si>
    <t>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</t>
  </si>
  <si>
    <t>Показатель 3.2.</t>
  </si>
  <si>
    <t>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</si>
  <si>
    <t>Показатель 4.1.</t>
  </si>
  <si>
    <t>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</si>
  <si>
    <t>Показатель 4.2.</t>
  </si>
  <si>
    <t>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</si>
  <si>
    <t>Показатель 4.3.</t>
  </si>
  <si>
    <t>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</t>
  </si>
  <si>
    <t>Количественные результаты независимой оценки качества оказания услуг организациями</t>
  </si>
  <si>
    <t>Публично-правовое образование</t>
  </si>
  <si>
    <t>Сфера деятельности</t>
  </si>
  <si>
    <t>2 - Образование</t>
  </si>
  <si>
    <t>Период проведения независимой оценки</t>
  </si>
  <si>
    <t>2016 год</t>
  </si>
  <si>
    <t>Пожалуйста, вводите значения по показателям. Интегральные значения рассчитываются автоматически.</t>
  </si>
  <si>
    <t>Учреждения</t>
  </si>
  <si>
    <t>Интегральное значение по совокупности общих и дополнительных критериев</t>
  </si>
  <si>
    <t>Общие критерии оценки</t>
  </si>
  <si>
    <t>Интегральное значение по совокупности общих критериев в части показателей, характеризующих общие критерии оценки</t>
  </si>
  <si>
    <t xml:space="preserve">Интегральное значение по совокупности общих критериев в части показателей и дополнительных показателей, характеризующих общие критерии </t>
  </si>
  <si>
    <t>1 - критерий открытости и доступности информации об организации</t>
  </si>
  <si>
    <t>2 - критерий комфортности условий предоставлений услуг и доступности их получения</t>
  </si>
  <si>
    <t>4 - критерий доброжелательности, вежливости, компетентности работников организации</t>
  </si>
  <si>
    <t>5 - критерий удовлетворенности качеством оказания услуг</t>
  </si>
  <si>
    <t>Показатели</t>
  </si>
  <si>
    <t>Интегральное значение в части показателей, характеризующих общий критерий оценки</t>
  </si>
  <si>
    <t>0221000002 - Полнота и актуальность информации об организации, осуществляющей образовательную деятельность (далее -организация), и ее деятельности, размещенной на официальном сайте организации в информационно-телекоммуникационной сети «Интернет» (далее - сеть Интернет) (для государственных (муниципальных) организаций - информации, размещенной, в том числе на официальном сайте в сети Интернет www.bus.gov.ru)</t>
  </si>
  <si>
    <t>0221000004 - 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</si>
  <si>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>0221000005 -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</si>
  <si>
    <t>0221000003 - Наличие на официальном сайте организации в сети Интернет сведений о педагогических работниках организации</t>
  </si>
  <si>
    <t>0222000004 - Наличие дополнительных образовательных программ</t>
  </si>
  <si>
    <t>0222000006 - Наличие возможности оказания психолого-педагогической, медицинской и социальной помощи обучающимся</t>
  </si>
  <si>
    <t>0222000001 - Материально-техническое и информационное обеспечение организации</t>
  </si>
  <si>
    <t>0222000005 -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</si>
  <si>
    <t>0222000003 - Условия для индивидуальной работы с обучающимися</t>
  </si>
  <si>
    <t>0222000002 - Наличие необходимых условий для охраны и укрепления здоровья, организации питания обучающихся</t>
  </si>
  <si>
    <t>0222000007 - Наличие условий организации обучения и воспитания обучающихся с ограниченными возможностями здоровья и инвалидов</t>
  </si>
  <si>
    <t>0224000001 - 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</t>
  </si>
  <si>
    <t>0224000002 - 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</si>
  <si>
    <t>0225000001 - 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</si>
  <si>
    <t>0225000003 - 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</t>
  </si>
  <si>
    <t>0225000002 - 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</si>
  <si>
    <t>По совокупности учреждений, включенных в перечень организаций, подлежащих независимой оценке</t>
  </si>
  <si>
    <t>среднее</t>
  </si>
  <si>
    <t>Критерий</t>
  </si>
  <si>
    <t>Критерий 1. Открытость и доступность информации об организации, осуществляющей образовательную деятельность (далее - организация)</t>
  </si>
  <si>
    <t>Критерий 2. Комфортность условий осуществления образовательной деятельности</t>
  </si>
  <si>
    <t>Критерий 3. Доброжелательность, вежливость и компетентность работников</t>
  </si>
  <si>
    <t>Критерий 4. Удовлетворенность качеством образовательной деятельности организации</t>
  </si>
  <si>
    <t>ВСЕГО</t>
  </si>
  <si>
    <t>Показатель 1.1.</t>
  </si>
  <si>
    <t xml:space="preserve">Показатель 1.2. </t>
  </si>
  <si>
    <t xml:space="preserve">Показатель 1.3. </t>
  </si>
  <si>
    <t xml:space="preserve">Показатель 1.4. </t>
  </si>
  <si>
    <t xml:space="preserve">Показатель 2.1. </t>
  </si>
  <si>
    <t xml:space="preserve">Показатель 2.2. </t>
  </si>
  <si>
    <t xml:space="preserve">Показатель 2.3. </t>
  </si>
  <si>
    <t xml:space="preserve">Показатель 2.4. </t>
  </si>
  <si>
    <t xml:space="preserve">Показатель 2.5. </t>
  </si>
  <si>
    <t xml:space="preserve">Показатель 2.6. </t>
  </si>
  <si>
    <t xml:space="preserve">Показатель 2.7. </t>
  </si>
  <si>
    <t xml:space="preserve">Показатель 3.1. </t>
  </si>
  <si>
    <t xml:space="preserve">Показатель 3.2. </t>
  </si>
  <si>
    <t xml:space="preserve">Показатель 4.1. </t>
  </si>
  <si>
    <t xml:space="preserve">Показатель 4.2. </t>
  </si>
  <si>
    <t xml:space="preserve">Показатель 4.3. </t>
  </si>
  <si>
    <t>Показатель</t>
  </si>
  <si>
    <t>Показатель 1.1.Полнота и актуальность информации об организации и ее деятельности, размещенной на официальном сайте организации в информационно-телекоммуникационной сети "Интернет" (далее - сеть Интернет), в том числе на официальном сайте в сети Интернет www.bus.gov.ru)</t>
  </si>
  <si>
    <t>Показатель 1.2. Наличие на официальном сайте организации в сети Интернет сведений о педагогических работниках организации</t>
  </si>
  <si>
    <t>Показатель 1.3. 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</si>
  <si>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>Показатель 1.4.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</si>
  <si>
    <t>Показатель 2.1. Материально-техническое и информационное обеспечение организации</t>
  </si>
  <si>
    <t>Показатель 2.2. Наличие необходимых условий для охраны и укрепления здоровья, организации питания обучающихся</t>
  </si>
  <si>
    <t>Показатель 2.3. Условия для индивидуальной работы с обучающимися</t>
  </si>
  <si>
    <t>Показатель 2.4. Наличие дополнительных образовательных программ</t>
  </si>
  <si>
    <t>Показатель 2.5.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</si>
  <si>
    <t>Показатель 2.6. Наличие возможности оказания психолого-педагогической, медицинской и социальной помощи обучающимся</t>
  </si>
  <si>
    <t>Показатель 2.7. Наличие условий организации обучения и воспитания обучающихся с ограниченными возможностями здоровья и инвалидов</t>
  </si>
  <si>
    <t>Показатель 3.1. 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</t>
  </si>
  <si>
    <t>Показатель 3.2. 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</si>
  <si>
    <t>Показатель 4.1. 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</si>
  <si>
    <t>Показатель 4.2. 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</si>
  <si>
    <t>Показатель 4.3. 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</t>
  </si>
  <si>
    <t>№ п/п</t>
  </si>
  <si>
    <t>Индикатор</t>
  </si>
  <si>
    <t>Удовлетворенность полнотой и актуальностью информации об организации, размещенной на официальном сайте организации в сети "Интернет"</t>
  </si>
  <si>
    <t>Удовлетворенность качеством информации о педагогических работниках, размещенной на официальном сайте организации в сети "Интернет"</t>
  </si>
  <si>
    <t>Удовлетворенность доступностью взаимодействия с работниками организации и информацией об образовательных услугах</t>
  </si>
  <si>
    <t>Удовлетворенность доступностью сведений о ходе рассмотрения обращений граждан в организацию</t>
  </si>
  <si>
    <t>Удовлетворенность материально-техническим и информационным обеспечением организации</t>
  </si>
  <si>
    <t>Удовлетворенность условиями для охраны и укрепления здоровья, организации питания детей в организации</t>
  </si>
  <si>
    <t>Удовлетворенность условиями для индивидуальной работы с обучающимися</t>
  </si>
  <si>
    <t>Удовлетворенность наличием дополнительных образовательных программ</t>
  </si>
  <si>
    <t>Удовлетворенность наличием возможности развития творческих способностей и интересов обучающихся</t>
  </si>
  <si>
    <t>Удовлетворенность возможностью получения детьми психолого-педагогической, медицинской и социальной помощи</t>
  </si>
  <si>
    <t>Удовлетворенность  условиями организации обучения и воспитания обучающихся с ограниченными возможностями здоровья и инвалидов</t>
  </si>
  <si>
    <t>Источник данных</t>
  </si>
  <si>
    <t>данные опроса</t>
  </si>
  <si>
    <t>анкета для родителей</t>
  </si>
  <si>
    <t>анкета для педагогов</t>
  </si>
  <si>
    <t>Максимум</t>
  </si>
  <si>
    <t>Единица измерения</t>
  </si>
  <si>
    <t>доля респондентов, удовлетворенных качеством (число опрошенных с ответами 2 и 3 от общего числа)</t>
  </si>
  <si>
    <t>Перевод в баллы (max 180 баллов)</t>
  </si>
  <si>
    <t>фактическое значение * на 10</t>
  </si>
  <si>
    <t>max</t>
  </si>
  <si>
    <t>min</t>
  </si>
  <si>
    <t>arg</t>
  </si>
  <si>
    <t xml:space="preserve">Полное наименование организации </t>
  </si>
  <si>
    <t>1-ОО (обуч.)</t>
  </si>
  <si>
    <t>1-ОО (педагог)</t>
  </si>
  <si>
    <t>Полное наименование организации</t>
  </si>
  <si>
    <t>ОУ_1</t>
  </si>
  <si>
    <t>ОУ_2</t>
  </si>
  <si>
    <t>ОУ_3</t>
  </si>
  <si>
    <t>ОУ_4</t>
  </si>
  <si>
    <t>ОУ_5</t>
  </si>
  <si>
    <t>ОУ_6</t>
  </si>
  <si>
    <t>СОШ_1</t>
  </si>
  <si>
    <t>СОШ_2</t>
  </si>
  <si>
    <t>СОШ_3</t>
  </si>
  <si>
    <t>СОШ_4</t>
  </si>
  <si>
    <t>СОШ_5</t>
  </si>
  <si>
    <t>СОШ_6</t>
  </si>
  <si>
    <t>анкета для обучающихся</t>
  </si>
  <si>
    <t xml:space="preserve">Ранг </t>
  </si>
  <si>
    <t>Анкета Обучающегося</t>
  </si>
  <si>
    <t>Ранг_ Анкеты</t>
  </si>
  <si>
    <t>Ранг_ Сайт</t>
  </si>
  <si>
    <t>Ранг_ Статистика</t>
  </si>
  <si>
    <t>средне городское</t>
  </si>
  <si>
    <t>СОШ_7</t>
  </si>
  <si>
    <t>СОШ_8</t>
  </si>
  <si>
    <t>1-2</t>
  </si>
  <si>
    <t>3-4</t>
  </si>
  <si>
    <t>ОУ_7</t>
  </si>
  <si>
    <t>ОУ_8</t>
  </si>
  <si>
    <t>Участие в управлении</t>
  </si>
  <si>
    <t>Взаимоотношения (О)</t>
  </si>
  <si>
    <t>Готовы рекомендовать</t>
  </si>
  <si>
    <t>Удовлет.</t>
  </si>
  <si>
    <t>Компетен.</t>
  </si>
  <si>
    <t>Творч. способ.</t>
  </si>
  <si>
    <t>Инд работа</t>
  </si>
  <si>
    <t>Наличие доп. Программ</t>
  </si>
  <si>
    <t>Охрана</t>
  </si>
  <si>
    <t>М_Т условия</t>
  </si>
  <si>
    <t>Доступ взаимодей</t>
  </si>
  <si>
    <t>макс</t>
  </si>
  <si>
    <t>мин</t>
  </si>
  <si>
    <t>СОШ_9</t>
  </si>
  <si>
    <t>Муниципальное автономное учреждение дополнительного образования «Детско-юношеская спортивная школа «Юность»</t>
  </si>
  <si>
    <t>Муниципальное бюджетное общеобразовательное учреждение «Средняя общеобразовательная школа № 1»</t>
  </si>
  <si>
    <t>Муниципальное бюджетное общеобразовательное учреждение «Средняя общеобразовательная школа № 2»</t>
  </si>
  <si>
    <t>Муниципальное бюджетное общеобразовательное учреждение «Средняя общеобразовательная школа № 3 с углубленным изучением отдельных предметов»</t>
  </si>
  <si>
    <t>Муниципальное бюджетное общеобразовательное учреждение «Средняя общеобразовательная школа № 4»</t>
  </si>
  <si>
    <t>Муниципальное автономное общеобразовательное учреждение № 5 «Гимназия»</t>
  </si>
  <si>
    <t>Муниципальное бюджетное общеобразовательное учреждение «Средняя общеобразовательная школа № 6»</t>
  </si>
  <si>
    <t>Муниципальное бюджетное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</si>
  <si>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9»</t>
  </si>
  <si>
    <t>www.86mmc-megionsch1.edusite.ru</t>
  </si>
  <si>
    <t>http://school2-megion.ru/</t>
  </si>
  <si>
    <t>www.megionschool3.edu.ru</t>
  </si>
  <si>
    <t>www.School4-megion.ru</t>
  </si>
  <si>
    <t>www.gim5megion.ru</t>
  </si>
  <si>
    <t>www.86mmc-megionsch6.edusite.ru</t>
  </si>
  <si>
    <t>www.shkola7.edusite.ru - старый, http://www.megionshkola7.ru/ - новый</t>
  </si>
  <si>
    <t>shkola9.edu.ru </t>
  </si>
  <si>
    <t>www.спортшкола3.рф</t>
  </si>
  <si>
    <t>http://bus.gov.ru/pub/agency/78841</t>
  </si>
  <si>
    <t>http://bus.gov.ru/pub/agency/9812</t>
  </si>
  <si>
    <t>http://bus.gov.ru/pub/agency/118939</t>
  </si>
  <si>
    <t>http://bus.gov.ru/pub/agency/119489</t>
  </si>
  <si>
    <t>http://bus.gov.ru/pub/agency/240209</t>
  </si>
  <si>
    <t>http://bus.gov.ru/pub/agency/119358</t>
  </si>
  <si>
    <t>http://bus.gov.ru/pub/agency/30157</t>
  </si>
  <si>
    <t>http://bus.gov.ru/pub/agency/224904</t>
  </si>
  <si>
    <t>http://bus.gov.ru/pub/agency/234716</t>
  </si>
  <si>
    <t>4</t>
  </si>
  <si>
    <t>5-6</t>
  </si>
  <si>
    <t>9</t>
  </si>
  <si>
    <t>5-6-7</t>
  </si>
  <si>
    <t>фактический средний балл</t>
  </si>
  <si>
    <t>доля респондентов, удовлетворенных качеством (число опрошенных с ответами 3,4 и 5 от общего числа)</t>
  </si>
  <si>
    <t>ОУ_9</t>
  </si>
  <si>
    <t>Актуал инф</t>
  </si>
  <si>
    <t>город Мегион</t>
  </si>
  <si>
    <t>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</si>
</sst>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_(* #,##0.00_);_(* \(#,##0.00\);_(* &quot;-&quot;??_);_(@_)"/>
    <numFmt numFmtId="167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7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0" borderId="0"/>
    <xf numFmtId="166" fontId="27" fillId="0" borderId="0" applyFont="0" applyFill="0" applyBorder="0" applyAlignment="0" applyProtection="0"/>
  </cellStyleXfs>
  <cellXfs count="2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9" fontId="3" fillId="0" borderId="0" xfId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Border="1" applyAlignment="1">
      <alignment horizontal="center" vertical="center" wrapText="1"/>
    </xf>
    <xf numFmtId="165" fontId="3" fillId="3" borderId="0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0" xfId="0" applyFont="1"/>
    <xf numFmtId="0" fontId="10" fillId="0" borderId="0" xfId="0" applyFont="1" applyFill="1"/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14" xfId="0" applyFont="1" applyBorder="1"/>
    <xf numFmtId="0" fontId="10" fillId="0" borderId="0" xfId="0" applyFont="1" applyFill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0" fillId="0" borderId="14" xfId="0" applyFont="1" applyFill="1" applyBorder="1"/>
    <xf numFmtId="0" fontId="10" fillId="0" borderId="13" xfId="0" applyFont="1" applyBorder="1"/>
    <xf numFmtId="0" fontId="10" fillId="0" borderId="15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2" fontId="10" fillId="4" borderId="15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7" xfId="0" applyFont="1" applyBorder="1"/>
    <xf numFmtId="0" fontId="10" fillId="0" borderId="1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" fontId="10" fillId="0" borderId="0" xfId="0" applyNumberFormat="1" applyFont="1"/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3" fillId="0" borderId="0" xfId="0" applyFont="1" applyBorder="1" applyAlignment="1">
      <alignment horizontal="center" vertical="center"/>
    </xf>
    <xf numFmtId="2" fontId="10" fillId="0" borderId="0" xfId="0" applyNumberFormat="1" applyFont="1" applyFill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2" fontId="10" fillId="0" borderId="0" xfId="0" applyNumberFormat="1" applyFont="1" applyBorder="1"/>
    <xf numFmtId="4" fontId="10" fillId="0" borderId="0" xfId="0" applyNumberFormat="1" applyFont="1" applyBorder="1"/>
    <xf numFmtId="4" fontId="13" fillId="4" borderId="1" xfId="0" applyNumberFormat="1" applyFont="1" applyFill="1" applyBorder="1"/>
    <xf numFmtId="2" fontId="10" fillId="0" borderId="0" xfId="0" applyNumberFormat="1" applyFont="1" applyFill="1" applyBorder="1" applyAlignment="1">
      <alignment horizontal="center" vertical="center"/>
    </xf>
    <xf numFmtId="0" fontId="10" fillId="0" borderId="6" xfId="0" applyFont="1" applyBorder="1"/>
    <xf numFmtId="0" fontId="4" fillId="0" borderId="1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/>
    </xf>
    <xf numFmtId="4" fontId="13" fillId="0" borderId="0" xfId="0" applyNumberFormat="1" applyFont="1" applyFill="1" applyBorder="1"/>
    <xf numFmtId="4" fontId="10" fillId="0" borderId="1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5" fillId="0" borderId="0" xfId="3"/>
    <xf numFmtId="0" fontId="17" fillId="0" borderId="0" xfId="3" applyFont="1" applyAlignment="1">
      <alignment vertical="center" wrapText="1"/>
    </xf>
    <xf numFmtId="0" fontId="16" fillId="8" borderId="1" xfId="3" applyFont="1" applyFill="1" applyBorder="1" applyAlignment="1">
      <alignment horizontal="center" vertical="center" wrapText="1"/>
    </xf>
    <xf numFmtId="0" fontId="17" fillId="9" borderId="1" xfId="3" applyFont="1" applyFill="1" applyBorder="1" applyAlignment="1">
      <alignment horizontal="center" vertical="top" wrapText="1"/>
    </xf>
    <xf numFmtId="2" fontId="16" fillId="0" borderId="1" xfId="3" applyNumberFormat="1" applyFont="1" applyFill="1" applyBorder="1" applyAlignment="1">
      <alignment horizontal="right" wrapText="1"/>
    </xf>
    <xf numFmtId="0" fontId="17" fillId="5" borderId="1" xfId="3" applyFont="1" applyFill="1" applyBorder="1" applyAlignment="1">
      <alignment wrapText="1"/>
    </xf>
    <xf numFmtId="2" fontId="2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2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2" fontId="2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left" vertical="center" wrapText="1"/>
    </xf>
    <xf numFmtId="0" fontId="6" fillId="10" borderId="0" xfId="0" applyFont="1" applyFill="1"/>
    <xf numFmtId="0" fontId="5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" fontId="6" fillId="10" borderId="1" xfId="0" applyNumberFormat="1" applyFont="1" applyFill="1" applyBorder="1"/>
    <xf numFmtId="0" fontId="21" fillId="0" borderId="1" xfId="0" applyFont="1" applyFill="1" applyBorder="1" applyAlignment="1">
      <alignment horizontal="left" vertical="center" wrapText="1"/>
    </xf>
    <xf numFmtId="2" fontId="22" fillId="0" borderId="1" xfId="4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/>
    </xf>
    <xf numFmtId="0" fontId="6" fillId="10" borderId="1" xfId="0" applyFont="1" applyFill="1" applyBorder="1"/>
    <xf numFmtId="4" fontId="6" fillId="10" borderId="1" xfId="0" applyNumberFormat="1" applyFont="1" applyFill="1" applyBorder="1" applyAlignment="1">
      <alignment horizontal="center" vertical="center"/>
    </xf>
    <xf numFmtId="2" fontId="23" fillId="10" borderId="1" xfId="5" applyNumberFormat="1" applyFont="1" applyFill="1" applyBorder="1" applyAlignment="1">
      <alignment horizontal="center" vertical="center" wrapText="1"/>
    </xf>
    <xf numFmtId="0" fontId="6" fillId="10" borderId="0" xfId="0" applyFont="1" applyFill="1" applyBorder="1"/>
    <xf numFmtId="0" fontId="22" fillId="10" borderId="15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/>
    <xf numFmtId="2" fontId="9" fillId="11" borderId="1" xfId="0" applyNumberFormat="1" applyFont="1" applyFill="1" applyBorder="1" applyAlignment="1">
      <alignment horizontal="right"/>
    </xf>
    <xf numFmtId="4" fontId="6" fillId="11" borderId="1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4" fontId="6" fillId="0" borderId="0" xfId="0" applyNumberFormat="1" applyFont="1" applyFill="1"/>
    <xf numFmtId="3" fontId="20" fillId="2" borderId="5" xfId="0" applyNumberFormat="1" applyFont="1" applyFill="1" applyBorder="1"/>
    <xf numFmtId="2" fontId="6" fillId="0" borderId="0" xfId="0" applyNumberFormat="1" applyFont="1" applyFill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 applyBorder="1"/>
    <xf numFmtId="2" fontId="3" fillId="12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13" fillId="0" borderId="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2" fillId="11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0" fillId="0" borderId="0" xfId="0" applyNumberFormat="1"/>
    <xf numFmtId="10" fontId="13" fillId="0" borderId="0" xfId="0" applyNumberFormat="1" applyFont="1" applyBorder="1" applyAlignment="1">
      <alignment horizontal="center" vertical="center" wrapText="1"/>
    </xf>
    <xf numFmtId="10" fontId="13" fillId="0" borderId="2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6" fillId="5" borderId="1" xfId="3" applyFont="1" applyFill="1" applyBorder="1" applyAlignment="1">
      <alignment wrapText="1"/>
    </xf>
    <xf numFmtId="0" fontId="16" fillId="7" borderId="1" xfId="3" applyFont="1" applyFill="1" applyBorder="1" applyAlignment="1">
      <alignment horizontal="center" vertical="center" wrapText="1"/>
    </xf>
    <xf numFmtId="0" fontId="16" fillId="8" borderId="1" xfId="3" applyFont="1" applyFill="1" applyBorder="1" applyAlignment="1">
      <alignment horizontal="center" vertical="center" wrapText="1"/>
    </xf>
    <xf numFmtId="0" fontId="16" fillId="0" borderId="0" xfId="3" applyFont="1" applyAlignment="1">
      <alignment vertical="center" wrapText="1"/>
    </xf>
    <xf numFmtId="0" fontId="18" fillId="0" borderId="0" xfId="3" applyFont="1" applyAlignment="1">
      <alignment vertical="center" wrapText="1"/>
    </xf>
    <xf numFmtId="0" fontId="16" fillId="6" borderId="1" xfId="3" applyFont="1" applyFill="1" applyBorder="1" applyAlignment="1">
      <alignment horizontal="center" vertical="center" wrapText="1"/>
    </xf>
    <xf numFmtId="0" fontId="16" fillId="6" borderId="1" xfId="3" applyFont="1" applyFill="1" applyBorder="1" applyAlignment="1">
      <alignment vertical="center" wrapText="1"/>
    </xf>
    <xf numFmtId="0" fontId="17" fillId="0" borderId="0" xfId="3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5" xfId="0" applyBorder="1"/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center" vertical="center"/>
    </xf>
    <xf numFmtId="167" fontId="24" fillId="11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28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11">
    <cellStyle name="Гиперссылка 2" xfId="6"/>
    <cellStyle name="Гиперссылка 3" xfId="7"/>
    <cellStyle name="Обычный" xfId="0" builtinId="0"/>
    <cellStyle name="Обычный 2" xfId="3"/>
    <cellStyle name="Обычный 2 2" xfId="5"/>
    <cellStyle name="Обычный 2 3" xfId="8"/>
    <cellStyle name="Обычный 3" xfId="2"/>
    <cellStyle name="Обычный 4" xfId="4"/>
    <cellStyle name="Процентный" xfId="1" builtinId="5"/>
    <cellStyle name="Стиль 1" xfId="9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314"/>
          <c:h val="0.763815699508153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СОШ_1!$H$29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3"/>
              <c:layout>
                <c:manualLayout>
                  <c:x val="-1.3084988397927891E-2"/>
                  <c:y val="-3.581135452571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908544909549466E-2"/>
                  <c:y val="-1.790567726285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СОШ_1!$G$30:$G$34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СОШ_1!$H$30:$H$34</c:f>
              <c:numCache>
                <c:formatCode>#,##0.00</c:formatCode>
                <c:ptCount val="5"/>
                <c:pt idx="0">
                  <c:v>26.587292274144151</c:v>
                </c:pt>
                <c:pt idx="1">
                  <c:v>49.556576580246087</c:v>
                </c:pt>
                <c:pt idx="2">
                  <c:v>15.799256505576208</c:v>
                </c:pt>
                <c:pt idx="3">
                  <c:v>23.717126995552839</c:v>
                </c:pt>
                <c:pt idx="4">
                  <c:v>115.66025235551928</c:v>
                </c:pt>
              </c:numCache>
            </c:numRef>
          </c:val>
        </c:ser>
        <c:ser>
          <c:idx val="1"/>
          <c:order val="1"/>
          <c:tx>
            <c:strRef>
              <c:f>СОШ_1!$I$29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СОШ_1!$G$30:$G$34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СОШ_1!$I$30:$I$34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8730344"/>
        <c:axId val="328732304"/>
        <c:axId val="293472248"/>
      </c:bar3DChart>
      <c:catAx>
        <c:axId val="3287303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328732304"/>
        <c:crosses val="autoZero"/>
        <c:auto val="1"/>
        <c:lblAlgn val="ctr"/>
        <c:lblOffset val="100"/>
        <c:noMultiLvlLbl val="0"/>
      </c:catAx>
      <c:valAx>
        <c:axId val="3287323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8730344"/>
        <c:crosses val="autoZero"/>
        <c:crossBetween val="between"/>
      </c:valAx>
      <c:serAx>
        <c:axId val="293472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28732304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155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СОШ_5!$K$30:$K$45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СОШ_5!$N$30:$N$45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СОШ_5!$M$30:$M$45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СОШ_5!$K$30:$K$45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СОШ_5!$L$30:$L$45</c:f>
              <c:numCache>
                <c:formatCode>0.00</c:formatCode>
                <c:ptCount val="16"/>
                <c:pt idx="0">
                  <c:v>8.8721804511278197</c:v>
                </c:pt>
                <c:pt idx="1">
                  <c:v>7.1466666666666665</c:v>
                </c:pt>
                <c:pt idx="2">
                  <c:v>6.8024691358024691</c:v>
                </c:pt>
                <c:pt idx="3">
                  <c:v>3.3466666666666667</c:v>
                </c:pt>
                <c:pt idx="4">
                  <c:v>8.1023255813953483</c:v>
                </c:pt>
                <c:pt idx="5">
                  <c:v>5.8888888888888893</c:v>
                </c:pt>
                <c:pt idx="6">
                  <c:v>6.1045197740112993</c:v>
                </c:pt>
                <c:pt idx="7">
                  <c:v>7.9435028248587569</c:v>
                </c:pt>
                <c:pt idx="8">
                  <c:v>8.1803797468354418</c:v>
                </c:pt>
                <c:pt idx="9">
                  <c:v>6.914893617021276</c:v>
                </c:pt>
                <c:pt idx="10">
                  <c:v>4.8191489361702127</c:v>
                </c:pt>
                <c:pt idx="11">
                  <c:v>9.4964028776978413</c:v>
                </c:pt>
                <c:pt idx="12">
                  <c:v>9.7122302158273381</c:v>
                </c:pt>
                <c:pt idx="13">
                  <c:v>9.5945945945945947</c:v>
                </c:pt>
                <c:pt idx="14">
                  <c:v>8.9208633093525176</c:v>
                </c:pt>
                <c:pt idx="15">
                  <c:v>9.4244604316546763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732696"/>
        <c:axId val="328735440"/>
      </c:radarChart>
      <c:catAx>
        <c:axId val="3287326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28735440"/>
        <c:crosses val="autoZero"/>
        <c:auto val="1"/>
        <c:lblAlgn val="ctr"/>
        <c:lblOffset val="100"/>
        <c:noMultiLvlLbl val="0"/>
      </c:catAx>
      <c:valAx>
        <c:axId val="32873544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28732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214"/>
          <c:h val="0.7638156995081526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СОШ_6!$H$29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СОШ_6!$G$30:$G$34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СОШ_6!$H$30:$H$34</c:f>
              <c:numCache>
                <c:formatCode>#,##0.00</c:formatCode>
                <c:ptCount val="5"/>
                <c:pt idx="0">
                  <c:v>29.643490704276946</c:v>
                </c:pt>
                <c:pt idx="1">
                  <c:v>48.051679964993902</c:v>
                </c:pt>
                <c:pt idx="2">
                  <c:v>14.366197183098592</c:v>
                </c:pt>
                <c:pt idx="3">
                  <c:v>20.743661971830988</c:v>
                </c:pt>
                <c:pt idx="4">
                  <c:v>112.80502982420043</c:v>
                </c:pt>
              </c:numCache>
            </c:numRef>
          </c:val>
        </c:ser>
        <c:ser>
          <c:idx val="1"/>
          <c:order val="1"/>
          <c:tx>
            <c:strRef>
              <c:f>СОШ_6!$I$29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СОШ_6!$G$30:$G$34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СОШ_6!$I$30:$I$34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8736224"/>
        <c:axId val="328729168"/>
        <c:axId val="334946648"/>
      </c:bar3DChart>
      <c:catAx>
        <c:axId val="32873622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328729168"/>
        <c:crosses val="autoZero"/>
        <c:auto val="1"/>
        <c:lblAlgn val="ctr"/>
        <c:lblOffset val="100"/>
        <c:noMultiLvlLbl val="0"/>
      </c:catAx>
      <c:valAx>
        <c:axId val="3287291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8736224"/>
        <c:crosses val="autoZero"/>
        <c:crossBetween val="between"/>
      </c:valAx>
      <c:serAx>
        <c:axId val="334946648"/>
        <c:scaling>
          <c:orientation val="minMax"/>
        </c:scaling>
        <c:delete val="1"/>
        <c:axPos val="b"/>
        <c:majorTickMark val="out"/>
        <c:minorTickMark val="none"/>
        <c:tickLblPos val="nextTo"/>
        <c:crossAx val="328729168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066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СОШ_6!$K$30:$K$45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СОШ_6!$N$30:$N$45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СОШ_6!$M$30:$M$45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СОШ_6!$K$30:$K$45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СОШ_6!$L$30:$L$45</c:f>
              <c:numCache>
                <c:formatCode>0.00</c:formatCode>
                <c:ptCount val="16"/>
                <c:pt idx="0">
                  <c:v>8.7249999999999996</c:v>
                </c:pt>
                <c:pt idx="1">
                  <c:v>7.7377049180327866</c:v>
                </c:pt>
                <c:pt idx="2">
                  <c:v>8.7709497206703908</c:v>
                </c:pt>
                <c:pt idx="3">
                  <c:v>4.4098360655737707</c:v>
                </c:pt>
                <c:pt idx="4">
                  <c:v>8.7826086956521738</c:v>
                </c:pt>
                <c:pt idx="5">
                  <c:v>7.4946236559139781</c:v>
                </c:pt>
                <c:pt idx="6">
                  <c:v>4.306451612903226</c:v>
                </c:pt>
                <c:pt idx="7">
                  <c:v>7.301075268817204</c:v>
                </c:pt>
                <c:pt idx="8">
                  <c:v>7.3231707317073171</c:v>
                </c:pt>
                <c:pt idx="9">
                  <c:v>6.3125</c:v>
                </c:pt>
                <c:pt idx="10">
                  <c:v>6.53125</c:v>
                </c:pt>
                <c:pt idx="11">
                  <c:v>6.901408450704225</c:v>
                </c:pt>
                <c:pt idx="12">
                  <c:v>7.464788732394366</c:v>
                </c:pt>
                <c:pt idx="13">
                  <c:v>6.8000000000000007</c:v>
                </c:pt>
                <c:pt idx="14">
                  <c:v>7.183098591549296</c:v>
                </c:pt>
                <c:pt idx="15">
                  <c:v>6.76056338028169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733088"/>
        <c:axId val="328736616"/>
      </c:radarChart>
      <c:catAx>
        <c:axId val="3287330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28736616"/>
        <c:crosses val="autoZero"/>
        <c:auto val="1"/>
        <c:lblAlgn val="ctr"/>
        <c:lblOffset val="100"/>
        <c:noMultiLvlLbl val="0"/>
      </c:catAx>
      <c:valAx>
        <c:axId val="32873661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287330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214"/>
          <c:h val="0.7638156995081526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СОШ_7!$H$29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СОШ_7!$G$30:$G$34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СОШ_7!$H$30:$H$34</c:f>
              <c:numCache>
                <c:formatCode>#,##0.00</c:formatCode>
                <c:ptCount val="5"/>
                <c:pt idx="0">
                  <c:v>26.536024844720497</c:v>
                </c:pt>
                <c:pt idx="1">
                  <c:v>48.168621222359675</c:v>
                </c:pt>
                <c:pt idx="2">
                  <c:v>17.643097643097644</c:v>
                </c:pt>
                <c:pt idx="3">
                  <c:v>25.366000429830219</c:v>
                </c:pt>
                <c:pt idx="4">
                  <c:v>117.71374414000805</c:v>
                </c:pt>
              </c:numCache>
            </c:numRef>
          </c:val>
        </c:ser>
        <c:ser>
          <c:idx val="1"/>
          <c:order val="1"/>
          <c:tx>
            <c:strRef>
              <c:f>СОШ_7!$I$29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СОШ_7!$G$30:$G$34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СОШ_7!$I$30:$I$34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4753432"/>
        <c:axId val="294758920"/>
        <c:axId val="331042432"/>
      </c:bar3DChart>
      <c:catAx>
        <c:axId val="2947534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294758920"/>
        <c:crosses val="autoZero"/>
        <c:auto val="1"/>
        <c:lblAlgn val="ctr"/>
        <c:lblOffset val="100"/>
        <c:noMultiLvlLbl val="0"/>
      </c:catAx>
      <c:valAx>
        <c:axId val="294758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94753432"/>
        <c:crosses val="autoZero"/>
        <c:crossBetween val="between"/>
      </c:valAx>
      <c:serAx>
        <c:axId val="33104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94758920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066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СОШ_7!$K$30:$K$45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СОШ_7!$N$30:$N$45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СОШ_7!$M$30:$M$45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СОШ_7!$K$30:$K$45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СОШ_7!$L$30:$L$45</c:f>
              <c:numCache>
                <c:formatCode>0.00</c:formatCode>
                <c:ptCount val="16"/>
                <c:pt idx="0">
                  <c:v>8.878881987577639</c:v>
                </c:pt>
                <c:pt idx="1">
                  <c:v>6.9254658385093162</c:v>
                </c:pt>
                <c:pt idx="2">
                  <c:v>6.8496894409937887</c:v>
                </c:pt>
                <c:pt idx="3">
                  <c:v>3.8819875776397517</c:v>
                </c:pt>
                <c:pt idx="4">
                  <c:v>5.6426735218508997</c:v>
                </c:pt>
                <c:pt idx="5">
                  <c:v>7.7210884353741491</c:v>
                </c:pt>
                <c:pt idx="6">
                  <c:v>4.833819241982507</c:v>
                </c:pt>
                <c:pt idx="7">
                  <c:v>7.8862973760932942</c:v>
                </c:pt>
                <c:pt idx="8">
                  <c:v>8.890625</c:v>
                </c:pt>
                <c:pt idx="9">
                  <c:v>6.1823529411764708</c:v>
                </c:pt>
                <c:pt idx="10">
                  <c:v>7.0117647058823529</c:v>
                </c:pt>
                <c:pt idx="11">
                  <c:v>8.8215488215488218</c:v>
                </c:pt>
                <c:pt idx="12">
                  <c:v>8.8215488215488218</c:v>
                </c:pt>
                <c:pt idx="13">
                  <c:v>8.4468085106382986</c:v>
                </c:pt>
                <c:pt idx="14">
                  <c:v>8.4006734006734014</c:v>
                </c:pt>
                <c:pt idx="15">
                  <c:v>8.518518518518519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744808"/>
        <c:axId val="294756568"/>
      </c:radarChart>
      <c:catAx>
        <c:axId val="2947448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94756568"/>
        <c:crosses val="autoZero"/>
        <c:auto val="1"/>
        <c:lblAlgn val="ctr"/>
        <c:lblOffset val="100"/>
        <c:noMultiLvlLbl val="0"/>
      </c:catAx>
      <c:valAx>
        <c:axId val="29475656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947448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214"/>
          <c:h val="0.7638156995081526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СОШ_9!$H$29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3"/>
              <c:layout>
                <c:manualLayout>
                  <c:x val="-1.12307005495820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8203182238162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СОШ_9!$G$30:$G$34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СОШ_9!$H$30:$H$34</c:f>
              <c:numCache>
                <c:formatCode>#,##0.00</c:formatCode>
                <c:ptCount val="5"/>
                <c:pt idx="0">
                  <c:v>30.548408392674268</c:v>
                </c:pt>
                <c:pt idx="1">
                  <c:v>52.428978540568778</c:v>
                </c:pt>
                <c:pt idx="2">
                  <c:v>17.843137254901961</c:v>
                </c:pt>
                <c:pt idx="3">
                  <c:v>27.669934640522875</c:v>
                </c:pt>
                <c:pt idx="4">
                  <c:v>128.4904588286679</c:v>
                </c:pt>
              </c:numCache>
            </c:numRef>
          </c:val>
        </c:ser>
        <c:ser>
          <c:idx val="1"/>
          <c:order val="1"/>
          <c:tx>
            <c:strRef>
              <c:f>СОШ_9!$I$29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СОШ_9!$G$30:$G$34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СОШ_9!$I$30:$I$34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4754216"/>
        <c:axId val="294759312"/>
        <c:axId val="293954504"/>
      </c:bar3DChart>
      <c:catAx>
        <c:axId val="2947542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294759312"/>
        <c:crosses val="autoZero"/>
        <c:auto val="1"/>
        <c:lblAlgn val="ctr"/>
        <c:lblOffset val="100"/>
        <c:noMultiLvlLbl val="0"/>
      </c:catAx>
      <c:valAx>
        <c:axId val="2947593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94754216"/>
        <c:crosses val="autoZero"/>
        <c:crossBetween val="between"/>
      </c:valAx>
      <c:serAx>
        <c:axId val="29395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94759312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066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СОШ_9!$K$30:$K$45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СОШ_9!$N$30:$N$45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СОШ_9!$M$30:$M$45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СОШ_9!$K$30:$K$45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СОШ_9!$L$30:$L$45</c:f>
              <c:numCache>
                <c:formatCode>0.00</c:formatCode>
                <c:ptCount val="16"/>
                <c:pt idx="0">
                  <c:v>9.2361809045226124</c:v>
                </c:pt>
                <c:pt idx="1">
                  <c:v>8.16</c:v>
                </c:pt>
                <c:pt idx="2">
                  <c:v>8.2322274881516577</c:v>
                </c:pt>
                <c:pt idx="3">
                  <c:v>4.92</c:v>
                </c:pt>
                <c:pt idx="4">
                  <c:v>6.4588235294117649</c:v>
                </c:pt>
                <c:pt idx="5">
                  <c:v>7.9607843137254903</c:v>
                </c:pt>
                <c:pt idx="6">
                  <c:v>5.2671568627450984</c:v>
                </c:pt>
                <c:pt idx="7">
                  <c:v>8.3578431372549016</c:v>
                </c:pt>
                <c:pt idx="8">
                  <c:v>6.3109243697478989</c:v>
                </c:pt>
                <c:pt idx="9">
                  <c:v>9.158192090395481</c:v>
                </c:pt>
                <c:pt idx="10">
                  <c:v>8.9152542372881349</c:v>
                </c:pt>
                <c:pt idx="11">
                  <c:v>8.8888888888888893</c:v>
                </c:pt>
                <c:pt idx="12">
                  <c:v>8.9542483660130721</c:v>
                </c:pt>
                <c:pt idx="13">
                  <c:v>9.5</c:v>
                </c:pt>
                <c:pt idx="14">
                  <c:v>9.0849673202614376</c:v>
                </c:pt>
                <c:pt idx="15">
                  <c:v>9.0849673202614376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759704"/>
        <c:axId val="294751472"/>
      </c:radarChart>
      <c:catAx>
        <c:axId val="2947597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94751472"/>
        <c:crosses val="autoZero"/>
        <c:auto val="1"/>
        <c:lblAlgn val="ctr"/>
        <c:lblOffset val="100"/>
        <c:noMultiLvlLbl val="0"/>
      </c:catAx>
      <c:valAx>
        <c:axId val="29475147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947597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214"/>
          <c:h val="0.7638156995081526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УДОД!$H$29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3"/>
              <c:layout>
                <c:manualLayout>
                  <c:x val="-1.12307005495820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8203182238162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УДОД!$G$30:$G$34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УДОД!$H$30:$H$34</c:f>
              <c:numCache>
                <c:formatCode>#,##0.00</c:formatCode>
                <c:ptCount val="5"/>
                <c:pt idx="0">
                  <c:v>22.091431453428683</c:v>
                </c:pt>
                <c:pt idx="1">
                  <c:v>25.698519207318625</c:v>
                </c:pt>
                <c:pt idx="2">
                  <c:v>17.457627118644069</c:v>
                </c:pt>
                <c:pt idx="3">
                  <c:v>23.087353324641459</c:v>
                </c:pt>
                <c:pt idx="4">
                  <c:v>88.334931104032833</c:v>
                </c:pt>
              </c:numCache>
            </c:numRef>
          </c:val>
        </c:ser>
        <c:ser>
          <c:idx val="1"/>
          <c:order val="1"/>
          <c:tx>
            <c:strRef>
              <c:f>УДОД!$I$29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УДОД!$G$30:$G$34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УДОД!$I$30:$I$34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8111760"/>
        <c:axId val="328109800"/>
        <c:axId val="335928936"/>
      </c:bar3DChart>
      <c:catAx>
        <c:axId val="3281117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328109800"/>
        <c:crosses val="autoZero"/>
        <c:auto val="1"/>
        <c:lblAlgn val="ctr"/>
        <c:lblOffset val="100"/>
        <c:noMultiLvlLbl val="0"/>
      </c:catAx>
      <c:valAx>
        <c:axId val="3281098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8111760"/>
        <c:crosses val="autoZero"/>
        <c:crossBetween val="between"/>
      </c:valAx>
      <c:serAx>
        <c:axId val="335928936"/>
        <c:scaling>
          <c:orientation val="minMax"/>
        </c:scaling>
        <c:delete val="1"/>
        <c:axPos val="b"/>
        <c:majorTickMark val="out"/>
        <c:minorTickMark val="none"/>
        <c:tickLblPos val="nextTo"/>
        <c:crossAx val="328109800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066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УДОД!$K$30:$K$45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УДОД!$N$30:$N$45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УДОД!$M$30:$M$45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УДОД!$K$30:$K$45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УДОД!$L$30:$L$45</c:f>
              <c:numCache>
                <c:formatCode>0.00</c:formatCode>
                <c:ptCount val="16"/>
                <c:pt idx="0">
                  <c:v>6.2653061224489797</c:v>
                </c:pt>
                <c:pt idx="1">
                  <c:v>5.204545454545455</c:v>
                </c:pt>
                <c:pt idx="2">
                  <c:v>6.5533980582524274</c:v>
                </c:pt>
                <c:pt idx="3">
                  <c:v>4.0681818181818183</c:v>
                </c:pt>
                <c:pt idx="4">
                  <c:v>4.9016393442622945</c:v>
                </c:pt>
                <c:pt idx="5">
                  <c:v>3.4833333333333334</c:v>
                </c:pt>
                <c:pt idx="6">
                  <c:v>3.3916666666666666</c:v>
                </c:pt>
                <c:pt idx="7">
                  <c:v>3.1666666666666665</c:v>
                </c:pt>
                <c:pt idx="8">
                  <c:v>3.403361344537815</c:v>
                </c:pt>
                <c:pt idx="9">
                  <c:v>3.2407407407407409</c:v>
                </c:pt>
                <c:pt idx="10">
                  <c:v>4.1111111111111107</c:v>
                </c:pt>
                <c:pt idx="11">
                  <c:v>8.9830508474576281</c:v>
                </c:pt>
                <c:pt idx="12">
                  <c:v>8.4745762711864394</c:v>
                </c:pt>
                <c:pt idx="13">
                  <c:v>6.3076923076923075</c:v>
                </c:pt>
                <c:pt idx="14">
                  <c:v>8.4745762711864394</c:v>
                </c:pt>
                <c:pt idx="15">
                  <c:v>8.3050847457627128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280456"/>
        <c:axId val="299281632"/>
      </c:radarChart>
      <c:catAx>
        <c:axId val="29928045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99281632"/>
        <c:crosses val="autoZero"/>
        <c:auto val="1"/>
        <c:lblAlgn val="ctr"/>
        <c:lblOffset val="100"/>
        <c:noMultiLvlLbl val="0"/>
      </c:catAx>
      <c:valAx>
        <c:axId val="29928163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992804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максимальное значение</c:v>
          </c:tx>
          <c:cat>
            <c:strRef>
              <c:f>Профиль!$A$2:$A$17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Профиль!$B$2:$B$17</c:f>
              <c:numCache>
                <c:formatCode>0.00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1"/>
          <c:order val="1"/>
          <c:tx>
            <c:v>среднее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Профиль!$A$2:$A$17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Профиль!$E$2:$E$17</c:f>
              <c:numCache>
                <c:formatCode>0.00</c:formatCode>
                <c:ptCount val="16"/>
                <c:pt idx="0">
                  <c:v>8.7033910981221325</c:v>
                </c:pt>
                <c:pt idx="1">
                  <c:v>7.7926393215064955</c:v>
                </c:pt>
                <c:pt idx="2">
                  <c:v>7.368239306301656</c:v>
                </c:pt>
                <c:pt idx="3">
                  <c:v>4.3080048999419915</c:v>
                </c:pt>
                <c:pt idx="4">
                  <c:v>6.9416298165199954</c:v>
                </c:pt>
                <c:pt idx="5">
                  <c:v>6.5407084836462221</c:v>
                </c:pt>
                <c:pt idx="6">
                  <c:v>4.8537796921268068</c:v>
                </c:pt>
                <c:pt idx="7">
                  <c:v>7.6776273250195244</c:v>
                </c:pt>
                <c:pt idx="8">
                  <c:v>7.2750727229697203</c:v>
                </c:pt>
                <c:pt idx="9">
                  <c:v>6.8619872984293577</c:v>
                </c:pt>
                <c:pt idx="10">
                  <c:v>7.2884771964319803</c:v>
                </c:pt>
                <c:pt idx="11">
                  <c:v>8.6199998003731686</c:v>
                </c:pt>
                <c:pt idx="12">
                  <c:v>8.7761462284085461</c:v>
                </c:pt>
                <c:pt idx="13">
                  <c:v>8.2662110629077752</c:v>
                </c:pt>
                <c:pt idx="14">
                  <c:v>8.4349320502229386</c:v>
                </c:pt>
                <c:pt idx="15">
                  <c:v>8.5060850689346861</c:v>
                </c:pt>
              </c:numCache>
            </c:numRef>
          </c:val>
        </c:ser>
        <c:ser>
          <c:idx val="2"/>
          <c:order val="2"/>
          <c:tx>
            <c:v>МБОУ «СОШ № 1»</c:v>
          </c:tx>
          <c:cat>
            <c:strRef>
              <c:f>Профиль!$A$2:$A$17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Профиль!$F$2:$F$17</c:f>
              <c:numCache>
                <c:formatCode>0.00</c:formatCode>
                <c:ptCount val="16"/>
                <c:pt idx="0">
                  <c:v>8.6682847896440123</c:v>
                </c:pt>
                <c:pt idx="1">
                  <c:v>7.8084112149532707</c:v>
                </c:pt>
                <c:pt idx="2">
                  <c:v>6.6760168302945306</c:v>
                </c:pt>
                <c:pt idx="3">
                  <c:v>3.4345794392523366</c:v>
                </c:pt>
                <c:pt idx="4">
                  <c:v>6.3654320987654316</c:v>
                </c:pt>
                <c:pt idx="5">
                  <c:v>6.3293768545994062</c:v>
                </c:pt>
                <c:pt idx="6">
                  <c:v>5.5311572700296736</c:v>
                </c:pt>
                <c:pt idx="7">
                  <c:v>8.1839762611275972</c:v>
                </c:pt>
                <c:pt idx="8">
                  <c:v>7.6881188118811883</c:v>
                </c:pt>
                <c:pt idx="9">
                  <c:v>6.7598253275109172</c:v>
                </c:pt>
                <c:pt idx="10">
                  <c:v>8.6986899563318776</c:v>
                </c:pt>
                <c:pt idx="11">
                  <c:v>7.7695167286245344</c:v>
                </c:pt>
                <c:pt idx="12">
                  <c:v>8.0297397769516738</c:v>
                </c:pt>
                <c:pt idx="13">
                  <c:v>7.8249336870026518</c:v>
                </c:pt>
                <c:pt idx="14">
                  <c:v>7.7881040892193312</c:v>
                </c:pt>
                <c:pt idx="15">
                  <c:v>8.104089219330854</c:v>
                </c:pt>
              </c:numCache>
            </c:numRef>
          </c:val>
        </c:ser>
        <c:ser>
          <c:idx val="3"/>
          <c:order val="3"/>
          <c:tx>
            <c:v>МБОУ «СОШ № 2»</c:v>
          </c:tx>
          <c:cat>
            <c:strRef>
              <c:f>Профиль!$A$2:$A$17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Профиль!$G$2:$G$17</c:f>
              <c:numCache>
                <c:formatCode>0.00</c:formatCode>
                <c:ptCount val="16"/>
                <c:pt idx="0">
                  <c:v>9.2132963988919663</c:v>
                </c:pt>
                <c:pt idx="1">
                  <c:v>9.2945736434108532</c:v>
                </c:pt>
                <c:pt idx="2">
                  <c:v>8.1115151515151513</c:v>
                </c:pt>
                <c:pt idx="3">
                  <c:v>5.1860465116279073</c:v>
                </c:pt>
                <c:pt idx="4">
                  <c:v>7.9694989106753811</c:v>
                </c:pt>
                <c:pt idx="5">
                  <c:v>5.8812553011026294</c:v>
                </c:pt>
                <c:pt idx="6">
                  <c:v>4.0190839694656493</c:v>
                </c:pt>
                <c:pt idx="7">
                  <c:v>9.007633587786259</c:v>
                </c:pt>
                <c:pt idx="8">
                  <c:v>6.1180555555555554</c:v>
                </c:pt>
                <c:pt idx="9">
                  <c:v>6.3849056603773588</c:v>
                </c:pt>
                <c:pt idx="10">
                  <c:v>9.2150943396226417</c:v>
                </c:pt>
                <c:pt idx="11">
                  <c:v>8.8073394495412849</c:v>
                </c:pt>
                <c:pt idx="12">
                  <c:v>9.3577981651376145</c:v>
                </c:pt>
                <c:pt idx="13">
                  <c:v>8.5054945054945055</c:v>
                </c:pt>
                <c:pt idx="14">
                  <c:v>8.8226299694189603</c:v>
                </c:pt>
                <c:pt idx="15">
                  <c:v>8.7767584097859324</c:v>
                </c:pt>
              </c:numCache>
            </c:numRef>
          </c:val>
        </c:ser>
        <c:ser>
          <c:idx val="4"/>
          <c:order val="4"/>
          <c:tx>
            <c:v>МБОУ «СОШ № 3»</c:v>
          </c:tx>
          <c:cat>
            <c:strRef>
              <c:f>Профиль!$A$2:$A$17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Профиль!$H$2:$H$17</c:f>
              <c:numCache>
                <c:formatCode>0.00</c:formatCode>
                <c:ptCount val="16"/>
                <c:pt idx="0">
                  <c:v>9.7039473684210513</c:v>
                </c:pt>
                <c:pt idx="1">
                  <c:v>9.7405063291139236</c:v>
                </c:pt>
                <c:pt idx="2">
                  <c:v>7.65625</c:v>
                </c:pt>
                <c:pt idx="3">
                  <c:v>5.6835443037974684</c:v>
                </c:pt>
                <c:pt idx="4">
                  <c:v>7.56</c:v>
                </c:pt>
                <c:pt idx="5">
                  <c:v>5.59330985915493</c:v>
                </c:pt>
                <c:pt idx="6">
                  <c:v>5.513204225352113</c:v>
                </c:pt>
                <c:pt idx="7">
                  <c:v>8.5035211267605639</c:v>
                </c:pt>
                <c:pt idx="8">
                  <c:v>8.6204933586337766</c:v>
                </c:pt>
                <c:pt idx="9">
                  <c:v>7.7253086419753085</c:v>
                </c:pt>
                <c:pt idx="10">
                  <c:v>9.5648148148148149</c:v>
                </c:pt>
                <c:pt idx="11">
                  <c:v>9.5267489711934168</c:v>
                </c:pt>
                <c:pt idx="12">
                  <c:v>9.567901234567902</c:v>
                </c:pt>
                <c:pt idx="13">
                  <c:v>9.4246575342465757</c:v>
                </c:pt>
                <c:pt idx="14">
                  <c:v>9.4444444444444446</c:v>
                </c:pt>
                <c:pt idx="15">
                  <c:v>9.567901234567902</c:v>
                </c:pt>
              </c:numCache>
            </c:numRef>
          </c:val>
        </c:ser>
        <c:ser>
          <c:idx val="5"/>
          <c:order val="5"/>
          <c:tx>
            <c:v>МБОУ «СОШ № 4»</c:v>
          </c:tx>
          <c:cat>
            <c:strRef>
              <c:f>Профиль!$A$2:$A$17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Профиль!$I$2:$I$17</c:f>
              <c:numCache>
                <c:formatCode>0.00</c:formatCode>
                <c:ptCount val="16"/>
                <c:pt idx="0">
                  <c:v>8.7674418604651159</c:v>
                </c:pt>
                <c:pt idx="1">
                  <c:v>8.1158798283261806</c:v>
                </c:pt>
                <c:pt idx="2">
                  <c:v>6.6616379310344822</c:v>
                </c:pt>
                <c:pt idx="3">
                  <c:v>3.8412017167381975</c:v>
                </c:pt>
                <c:pt idx="4">
                  <c:v>6.6916666666666664</c:v>
                </c:pt>
                <c:pt idx="5">
                  <c:v>8.5137157107231918</c:v>
                </c:pt>
                <c:pt idx="6">
                  <c:v>4.7169576059850371</c:v>
                </c:pt>
                <c:pt idx="7">
                  <c:v>8.7481296758104747</c:v>
                </c:pt>
                <c:pt idx="8">
                  <c:v>8.9405255878284926</c:v>
                </c:pt>
                <c:pt idx="9">
                  <c:v>9.0791666666666657</c:v>
                </c:pt>
                <c:pt idx="10">
                  <c:v>6.7291666666666661</c:v>
                </c:pt>
                <c:pt idx="11">
                  <c:v>8.3850931677018643</c:v>
                </c:pt>
                <c:pt idx="12">
                  <c:v>8.6024844720496887</c:v>
                </c:pt>
                <c:pt idx="13">
                  <c:v>7.9917184265010359</c:v>
                </c:pt>
                <c:pt idx="14">
                  <c:v>7.7950310559006208</c:v>
                </c:pt>
                <c:pt idx="15">
                  <c:v>8.012422360248447</c:v>
                </c:pt>
              </c:numCache>
            </c:numRef>
          </c:val>
        </c:ser>
        <c:ser>
          <c:idx val="6"/>
          <c:order val="6"/>
          <c:tx>
            <c:v>МАОУ № 5 Гимназия</c:v>
          </c:tx>
          <c:cat>
            <c:strRef>
              <c:f>Профиль!$A$2:$A$17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Профиль!$J$2:$J$17</c:f>
              <c:numCache>
                <c:formatCode>0.00</c:formatCode>
                <c:ptCount val="16"/>
                <c:pt idx="0">
                  <c:v>8.8721804511278197</c:v>
                </c:pt>
                <c:pt idx="1">
                  <c:v>7.1466666666666665</c:v>
                </c:pt>
                <c:pt idx="2">
                  <c:v>6.8024691358024691</c:v>
                </c:pt>
                <c:pt idx="3">
                  <c:v>3.3466666666666667</c:v>
                </c:pt>
                <c:pt idx="4">
                  <c:v>8.1023255813953483</c:v>
                </c:pt>
                <c:pt idx="5">
                  <c:v>5.8888888888888893</c:v>
                </c:pt>
                <c:pt idx="6">
                  <c:v>6.1045197740112993</c:v>
                </c:pt>
                <c:pt idx="7">
                  <c:v>7.9435028248587569</c:v>
                </c:pt>
                <c:pt idx="8">
                  <c:v>8.1803797468354418</c:v>
                </c:pt>
                <c:pt idx="9">
                  <c:v>6.914893617021276</c:v>
                </c:pt>
                <c:pt idx="10">
                  <c:v>4.8191489361702127</c:v>
                </c:pt>
                <c:pt idx="11">
                  <c:v>9.4964028776978413</c:v>
                </c:pt>
                <c:pt idx="12">
                  <c:v>9.7122302158273381</c:v>
                </c:pt>
                <c:pt idx="13">
                  <c:v>9.5945945945945947</c:v>
                </c:pt>
                <c:pt idx="14">
                  <c:v>8.9208633093525176</c:v>
                </c:pt>
                <c:pt idx="15">
                  <c:v>9.4244604316546763</c:v>
                </c:pt>
              </c:numCache>
            </c:numRef>
          </c:val>
        </c:ser>
        <c:ser>
          <c:idx val="8"/>
          <c:order val="7"/>
          <c:tx>
            <c:v>МБОУ «СОШ № 6»</c:v>
          </c:tx>
          <c:val>
            <c:numRef>
              <c:f>Профиль!$K$2:$K$17</c:f>
              <c:numCache>
                <c:formatCode>0.00</c:formatCode>
                <c:ptCount val="16"/>
                <c:pt idx="0">
                  <c:v>8.7249999999999996</c:v>
                </c:pt>
                <c:pt idx="1">
                  <c:v>7.7377049180327866</c:v>
                </c:pt>
                <c:pt idx="2">
                  <c:v>8.7709497206703908</c:v>
                </c:pt>
                <c:pt idx="3">
                  <c:v>4.4098360655737707</c:v>
                </c:pt>
                <c:pt idx="4">
                  <c:v>8.7826086956521738</c:v>
                </c:pt>
                <c:pt idx="5">
                  <c:v>7.4946236559139781</c:v>
                </c:pt>
                <c:pt idx="6">
                  <c:v>4.306451612903226</c:v>
                </c:pt>
                <c:pt idx="7">
                  <c:v>7.301075268817204</c:v>
                </c:pt>
                <c:pt idx="8">
                  <c:v>7.3231707317073171</c:v>
                </c:pt>
                <c:pt idx="9">
                  <c:v>6.3125</c:v>
                </c:pt>
                <c:pt idx="10">
                  <c:v>6.53125</c:v>
                </c:pt>
                <c:pt idx="11">
                  <c:v>6.901408450704225</c:v>
                </c:pt>
                <c:pt idx="12">
                  <c:v>7.464788732394366</c:v>
                </c:pt>
                <c:pt idx="13">
                  <c:v>6.8000000000000007</c:v>
                </c:pt>
                <c:pt idx="14">
                  <c:v>7.183098591549296</c:v>
                </c:pt>
                <c:pt idx="15">
                  <c:v>6.76056338028169</c:v>
                </c:pt>
              </c:numCache>
            </c:numRef>
          </c:val>
        </c:ser>
        <c:ser>
          <c:idx val="10"/>
          <c:order val="8"/>
          <c:tx>
            <c:v>МБОУ «СОШ № 7»</c:v>
          </c:tx>
          <c:val>
            <c:numRef>
              <c:f>Профиль!$L$2:$L$17</c:f>
              <c:numCache>
                <c:formatCode>0.00</c:formatCode>
                <c:ptCount val="16"/>
                <c:pt idx="0">
                  <c:v>8.878881987577639</c:v>
                </c:pt>
                <c:pt idx="1">
                  <c:v>6.9254658385093162</c:v>
                </c:pt>
                <c:pt idx="2">
                  <c:v>6.8496894409937887</c:v>
                </c:pt>
                <c:pt idx="3">
                  <c:v>3.8819875776397517</c:v>
                </c:pt>
                <c:pt idx="4">
                  <c:v>5.6426735218508997</c:v>
                </c:pt>
                <c:pt idx="5">
                  <c:v>7.7210884353741491</c:v>
                </c:pt>
                <c:pt idx="6">
                  <c:v>4.833819241982507</c:v>
                </c:pt>
                <c:pt idx="7">
                  <c:v>7.8862973760932942</c:v>
                </c:pt>
                <c:pt idx="8">
                  <c:v>8.890625</c:v>
                </c:pt>
                <c:pt idx="9">
                  <c:v>6.1823529411764708</c:v>
                </c:pt>
                <c:pt idx="10">
                  <c:v>7.0117647058823529</c:v>
                </c:pt>
                <c:pt idx="11">
                  <c:v>8.8215488215488218</c:v>
                </c:pt>
                <c:pt idx="12">
                  <c:v>8.8215488215488218</c:v>
                </c:pt>
                <c:pt idx="13">
                  <c:v>8.4468085106382986</c:v>
                </c:pt>
                <c:pt idx="14">
                  <c:v>8.4006734006734014</c:v>
                </c:pt>
                <c:pt idx="15">
                  <c:v>8.518518518518519</c:v>
                </c:pt>
              </c:numCache>
            </c:numRef>
          </c:val>
        </c:ser>
        <c:ser>
          <c:idx val="9"/>
          <c:order val="9"/>
          <c:tx>
            <c:v>МАОУ «СОШ № 9»</c:v>
          </c:tx>
          <c:val>
            <c:numRef>
              <c:f>Профиль!$M$2:$M$17</c:f>
              <c:numCache>
                <c:formatCode>0.00</c:formatCode>
                <c:ptCount val="16"/>
                <c:pt idx="0">
                  <c:v>9.2361809045226124</c:v>
                </c:pt>
                <c:pt idx="1">
                  <c:v>8.16</c:v>
                </c:pt>
                <c:pt idx="2">
                  <c:v>8.2322274881516577</c:v>
                </c:pt>
                <c:pt idx="3">
                  <c:v>4.92</c:v>
                </c:pt>
                <c:pt idx="4">
                  <c:v>6.4588235294117649</c:v>
                </c:pt>
                <c:pt idx="5">
                  <c:v>7.9607843137254903</c:v>
                </c:pt>
                <c:pt idx="6">
                  <c:v>5.2671568627450984</c:v>
                </c:pt>
                <c:pt idx="7">
                  <c:v>8.3578431372549016</c:v>
                </c:pt>
                <c:pt idx="8">
                  <c:v>6.3109243697478989</c:v>
                </c:pt>
                <c:pt idx="9">
                  <c:v>9.158192090395481</c:v>
                </c:pt>
                <c:pt idx="10">
                  <c:v>8.9152542372881349</c:v>
                </c:pt>
                <c:pt idx="11">
                  <c:v>8.8888888888888893</c:v>
                </c:pt>
                <c:pt idx="12">
                  <c:v>8.9542483660130721</c:v>
                </c:pt>
                <c:pt idx="13">
                  <c:v>9.5</c:v>
                </c:pt>
                <c:pt idx="14">
                  <c:v>9.0849673202614376</c:v>
                </c:pt>
                <c:pt idx="15">
                  <c:v>9.0849673202614376</c:v>
                </c:pt>
              </c:numCache>
            </c:numRef>
          </c:val>
        </c:ser>
        <c:ser>
          <c:idx val="7"/>
          <c:order val="10"/>
          <c:tx>
            <c:v>МАОУ ДОД «Юность»</c:v>
          </c:tx>
          <c:cat>
            <c:strRef>
              <c:f>Профиль!$A$2:$A$17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Профиль!$N$2:$N$17</c:f>
              <c:numCache>
                <c:formatCode>0.00</c:formatCode>
                <c:ptCount val="16"/>
                <c:pt idx="0">
                  <c:v>6.2653061224489797</c:v>
                </c:pt>
                <c:pt idx="1">
                  <c:v>5.204545454545455</c:v>
                </c:pt>
                <c:pt idx="2">
                  <c:v>6.5533980582524274</c:v>
                </c:pt>
                <c:pt idx="3">
                  <c:v>4.0681818181818183</c:v>
                </c:pt>
                <c:pt idx="4">
                  <c:v>4.9016393442622945</c:v>
                </c:pt>
                <c:pt idx="5">
                  <c:v>3.4833333333333334</c:v>
                </c:pt>
                <c:pt idx="6">
                  <c:v>3.3916666666666666</c:v>
                </c:pt>
                <c:pt idx="7">
                  <c:v>3.1666666666666665</c:v>
                </c:pt>
                <c:pt idx="8">
                  <c:v>3.403361344537815</c:v>
                </c:pt>
                <c:pt idx="9">
                  <c:v>3.2407407407407409</c:v>
                </c:pt>
                <c:pt idx="10">
                  <c:v>4.1111111111111107</c:v>
                </c:pt>
                <c:pt idx="11">
                  <c:v>8.9830508474576281</c:v>
                </c:pt>
                <c:pt idx="12">
                  <c:v>8.4745762711864394</c:v>
                </c:pt>
                <c:pt idx="13">
                  <c:v>6.3076923076923075</c:v>
                </c:pt>
                <c:pt idx="14">
                  <c:v>8.4745762711864394</c:v>
                </c:pt>
                <c:pt idx="15">
                  <c:v>8.3050847457627128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746768"/>
        <c:axId val="294758528"/>
      </c:radarChart>
      <c:catAx>
        <c:axId val="2947467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94758528"/>
        <c:crosses val="autoZero"/>
        <c:auto val="1"/>
        <c:lblAlgn val="ctr"/>
        <c:lblOffset val="100"/>
        <c:noMultiLvlLbl val="0"/>
      </c:catAx>
      <c:valAx>
        <c:axId val="294758528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none"/>
        <c:tickLblPos val="nextTo"/>
        <c:crossAx val="294746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СОШ_1!$K$30:$K$45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СОШ_1!$N$30:$N$45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СОШ_1!$M$30:$M$45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СОШ_1!$K$30:$K$45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СОШ_1!$L$30:$L$45</c:f>
              <c:numCache>
                <c:formatCode>0.00</c:formatCode>
                <c:ptCount val="16"/>
                <c:pt idx="0">
                  <c:v>8.6682847896440123</c:v>
                </c:pt>
                <c:pt idx="1">
                  <c:v>7.8084112149532707</c:v>
                </c:pt>
                <c:pt idx="2">
                  <c:v>6.6760168302945306</c:v>
                </c:pt>
                <c:pt idx="3">
                  <c:v>3.4345794392523366</c:v>
                </c:pt>
                <c:pt idx="4">
                  <c:v>6.3654320987654316</c:v>
                </c:pt>
                <c:pt idx="5">
                  <c:v>6.3293768545994062</c:v>
                </c:pt>
                <c:pt idx="6">
                  <c:v>5.5311572700296736</c:v>
                </c:pt>
                <c:pt idx="7">
                  <c:v>8.1839762611275972</c:v>
                </c:pt>
                <c:pt idx="8">
                  <c:v>7.6881188118811883</c:v>
                </c:pt>
                <c:pt idx="9">
                  <c:v>6.7598253275109172</c:v>
                </c:pt>
                <c:pt idx="10">
                  <c:v>8.6986899563318776</c:v>
                </c:pt>
                <c:pt idx="11">
                  <c:v>7.7695167286245344</c:v>
                </c:pt>
                <c:pt idx="12">
                  <c:v>8.0297397769516738</c:v>
                </c:pt>
                <c:pt idx="13">
                  <c:v>7.8249336870026518</c:v>
                </c:pt>
                <c:pt idx="14">
                  <c:v>7.7881040892193312</c:v>
                </c:pt>
                <c:pt idx="15">
                  <c:v>8.104089219330854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723288"/>
        <c:axId val="328737400"/>
      </c:radarChart>
      <c:catAx>
        <c:axId val="3287232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28737400"/>
        <c:crosses val="autoZero"/>
        <c:auto val="1"/>
        <c:lblAlgn val="ctr"/>
        <c:lblOffset val="100"/>
        <c:noMultiLvlLbl val="0"/>
      </c:catAx>
      <c:valAx>
        <c:axId val="32873740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28723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414"/>
          <c:h val="0.763815699508154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СОШ_2!$H$29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3"/>
              <c:layout>
                <c:manualLayout>
                  <c:x val="-1.12157043410811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2993533307477357E-2"/>
                  <c:y val="-4.47641931571414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СОШ_2!$G$30:$G$34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СОШ_2!$H$30:$H$34</c:f>
              <c:numCache>
                <c:formatCode>#,##0.00</c:formatCode>
                <c:ptCount val="5"/>
                <c:pt idx="0">
                  <c:v>31.805431705445876</c:v>
                </c:pt>
                <c:pt idx="1">
                  <c:v>48.595527324585476</c:v>
                </c:pt>
                <c:pt idx="2">
                  <c:v>18.165137614678898</c:v>
                </c:pt>
                <c:pt idx="3">
                  <c:v>26.1048828846994</c:v>
                </c:pt>
                <c:pt idx="4">
                  <c:v>124.67097952940964</c:v>
                </c:pt>
              </c:numCache>
            </c:numRef>
          </c:val>
        </c:ser>
        <c:ser>
          <c:idx val="1"/>
          <c:order val="1"/>
          <c:tx>
            <c:strRef>
              <c:f>СОШ_2!$I$29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СОШ_2!$G$30:$G$34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СОШ_2!$I$30:$I$34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2836208"/>
        <c:axId val="292832680"/>
        <c:axId val="296768584"/>
      </c:bar3DChart>
      <c:catAx>
        <c:axId val="292836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292832680"/>
        <c:crosses val="autoZero"/>
        <c:auto val="1"/>
        <c:lblAlgn val="ctr"/>
        <c:lblOffset val="100"/>
        <c:noMultiLvlLbl val="0"/>
      </c:catAx>
      <c:valAx>
        <c:axId val="2928326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92836208"/>
        <c:crosses val="autoZero"/>
        <c:crossBetween val="between"/>
      </c:valAx>
      <c:serAx>
        <c:axId val="296768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92832680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244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СОШ_2!$K$30:$K$45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СОШ_2!$N$30:$N$45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СОШ_2!$M$30:$M$45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СОШ_2!$K$30:$K$45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СОШ_2!$L$30:$L$45</c:f>
              <c:numCache>
                <c:formatCode>0.00</c:formatCode>
                <c:ptCount val="16"/>
                <c:pt idx="0">
                  <c:v>9.2132963988919663</c:v>
                </c:pt>
                <c:pt idx="1">
                  <c:v>9.2945736434108532</c:v>
                </c:pt>
                <c:pt idx="2">
                  <c:v>8.1115151515151513</c:v>
                </c:pt>
                <c:pt idx="3">
                  <c:v>5.1860465116279073</c:v>
                </c:pt>
                <c:pt idx="4">
                  <c:v>7.9694989106753811</c:v>
                </c:pt>
                <c:pt idx="5">
                  <c:v>5.8812553011026294</c:v>
                </c:pt>
                <c:pt idx="6">
                  <c:v>4.0190839694656493</c:v>
                </c:pt>
                <c:pt idx="7">
                  <c:v>9.007633587786259</c:v>
                </c:pt>
                <c:pt idx="8">
                  <c:v>6.1180555555555554</c:v>
                </c:pt>
                <c:pt idx="9">
                  <c:v>6.3849056603773588</c:v>
                </c:pt>
                <c:pt idx="10">
                  <c:v>9.2150943396226417</c:v>
                </c:pt>
                <c:pt idx="11">
                  <c:v>8.8073394495412849</c:v>
                </c:pt>
                <c:pt idx="12">
                  <c:v>9.3577981651376145</c:v>
                </c:pt>
                <c:pt idx="13">
                  <c:v>8.5054945054945055</c:v>
                </c:pt>
                <c:pt idx="14">
                  <c:v>8.8226299694189603</c:v>
                </c:pt>
                <c:pt idx="15">
                  <c:v>8.7767584097859324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834640"/>
        <c:axId val="292832288"/>
      </c:radarChart>
      <c:catAx>
        <c:axId val="2928346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92832288"/>
        <c:crosses val="autoZero"/>
        <c:auto val="1"/>
        <c:lblAlgn val="ctr"/>
        <c:lblOffset val="100"/>
        <c:noMultiLvlLbl val="0"/>
      </c:catAx>
      <c:valAx>
        <c:axId val="29283228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92834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469"/>
          <c:h val="0.7638156995081546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СОШ_3!$H$29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СОШ_3!$G$30:$G$34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СОШ_3!$H$30:$H$34</c:f>
              <c:numCache>
                <c:formatCode>#,##0.00</c:formatCode>
                <c:ptCount val="5"/>
                <c:pt idx="0">
                  <c:v>32.784248001332443</c:v>
                </c:pt>
                <c:pt idx="1">
                  <c:v>53.08065202669151</c:v>
                </c:pt>
                <c:pt idx="2">
                  <c:v>19.094650205761319</c:v>
                </c:pt>
                <c:pt idx="3">
                  <c:v>28.437003213258922</c:v>
                </c:pt>
                <c:pt idx="4">
                  <c:v>133.3965534470442</c:v>
                </c:pt>
              </c:numCache>
            </c:numRef>
          </c:val>
        </c:ser>
        <c:ser>
          <c:idx val="1"/>
          <c:order val="1"/>
          <c:tx>
            <c:strRef>
              <c:f>СОШ_3!$I$29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СОШ_3!$G$30:$G$34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СОШ_3!$I$30:$I$34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2830328"/>
        <c:axId val="328731128"/>
        <c:axId val="296771128"/>
      </c:bar3DChart>
      <c:catAx>
        <c:axId val="292830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328731128"/>
        <c:crosses val="autoZero"/>
        <c:auto val="1"/>
        <c:lblAlgn val="ctr"/>
        <c:lblOffset val="100"/>
        <c:noMultiLvlLbl val="0"/>
      </c:catAx>
      <c:valAx>
        <c:axId val="328731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92830328"/>
        <c:crosses val="autoZero"/>
        <c:crossBetween val="between"/>
      </c:valAx>
      <c:serAx>
        <c:axId val="296771128"/>
        <c:scaling>
          <c:orientation val="minMax"/>
        </c:scaling>
        <c:delete val="1"/>
        <c:axPos val="b"/>
        <c:majorTickMark val="out"/>
        <c:minorTickMark val="none"/>
        <c:tickLblPos val="nextTo"/>
        <c:crossAx val="328731128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288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СОШ_3!$K$30:$K$45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СОШ_3!$N$30:$N$45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СОШ_3!$M$30:$M$45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СОШ_3!$K$30:$K$45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СОШ_3!$L$30:$L$45</c:f>
              <c:numCache>
                <c:formatCode>0.00</c:formatCode>
                <c:ptCount val="16"/>
                <c:pt idx="0">
                  <c:v>9.7039473684210513</c:v>
                </c:pt>
                <c:pt idx="1">
                  <c:v>9.7405063291139236</c:v>
                </c:pt>
                <c:pt idx="2">
                  <c:v>7.65625</c:v>
                </c:pt>
                <c:pt idx="3">
                  <c:v>5.6835443037974684</c:v>
                </c:pt>
                <c:pt idx="4">
                  <c:v>7.56</c:v>
                </c:pt>
                <c:pt idx="5">
                  <c:v>5.59330985915493</c:v>
                </c:pt>
                <c:pt idx="6">
                  <c:v>5.513204225352113</c:v>
                </c:pt>
                <c:pt idx="7">
                  <c:v>8.5035211267605639</c:v>
                </c:pt>
                <c:pt idx="8">
                  <c:v>8.6204933586337766</c:v>
                </c:pt>
                <c:pt idx="9">
                  <c:v>7.7253086419753085</c:v>
                </c:pt>
                <c:pt idx="10">
                  <c:v>9.5648148148148149</c:v>
                </c:pt>
                <c:pt idx="11">
                  <c:v>9.5267489711934168</c:v>
                </c:pt>
                <c:pt idx="12">
                  <c:v>9.567901234567902</c:v>
                </c:pt>
                <c:pt idx="13">
                  <c:v>9.4246575342465757</c:v>
                </c:pt>
                <c:pt idx="14">
                  <c:v>9.4444444444444446</c:v>
                </c:pt>
                <c:pt idx="15">
                  <c:v>9.567901234567902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734264"/>
        <c:axId val="328737008"/>
      </c:radarChart>
      <c:catAx>
        <c:axId val="3287342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28737008"/>
        <c:crosses val="autoZero"/>
        <c:auto val="1"/>
        <c:lblAlgn val="ctr"/>
        <c:lblOffset val="100"/>
        <c:noMultiLvlLbl val="0"/>
      </c:catAx>
      <c:valAx>
        <c:axId val="32873700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287342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27"/>
          <c:h val="0.7638156995081529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СОШ_4!$H$29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3"/>
              <c:layout>
                <c:manualLayout>
                  <c:x val="-1.3084988397927891E-2"/>
                  <c:y val="-2.2382096578570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908544909549604E-2"/>
                  <c:y val="-2.6858515894284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СОШ_4!$G$30:$G$34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СОШ_4!$H$30:$H$34</c:f>
              <c:numCache>
                <c:formatCode>#,##0.00</c:formatCode>
                <c:ptCount val="5"/>
                <c:pt idx="0">
                  <c:v>27.38616133656398</c:v>
                </c:pt>
                <c:pt idx="1">
                  <c:v>53.419328580347191</c:v>
                </c:pt>
                <c:pt idx="2">
                  <c:v>16.987577639751553</c:v>
                </c:pt>
                <c:pt idx="3">
                  <c:v>23.799171842650104</c:v>
                </c:pt>
                <c:pt idx="4">
                  <c:v>121.59223939931283</c:v>
                </c:pt>
              </c:numCache>
            </c:numRef>
          </c:val>
        </c:ser>
        <c:ser>
          <c:idx val="1"/>
          <c:order val="1"/>
          <c:tx>
            <c:strRef>
              <c:f>СОШ_4!$I$29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СОШ_4!$G$30:$G$34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СОШ_4!$I$30:$I$34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8726032"/>
        <c:axId val="328730736"/>
        <c:axId val="333751280"/>
      </c:bar3DChart>
      <c:catAx>
        <c:axId val="3287260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328730736"/>
        <c:crosses val="autoZero"/>
        <c:auto val="1"/>
        <c:lblAlgn val="ctr"/>
        <c:lblOffset val="100"/>
        <c:noMultiLvlLbl val="0"/>
      </c:catAx>
      <c:valAx>
        <c:axId val="3287307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8726032"/>
        <c:crosses val="autoZero"/>
        <c:crossBetween val="between"/>
      </c:valAx>
      <c:serAx>
        <c:axId val="333751280"/>
        <c:scaling>
          <c:orientation val="minMax"/>
        </c:scaling>
        <c:delete val="1"/>
        <c:axPos val="b"/>
        <c:majorTickMark val="out"/>
        <c:minorTickMark val="none"/>
        <c:tickLblPos val="nextTo"/>
        <c:crossAx val="328730736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111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v>максимальное значение</c:v>
          </c:tx>
          <c:spPr>
            <a:ln>
              <a:solidFill>
                <a:srgbClr val="0070C0"/>
              </a:solidFill>
            </a:ln>
          </c:spPr>
          <c:cat>
            <c:strRef>
              <c:f>СОШ_4!$K$30:$K$45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СОШ_4!$N$30:$N$45</c:f>
              <c:numCache>
                <c:formatCode>General</c:formatCode>
                <c:ptCount val="1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</c:numCache>
            </c:numRef>
          </c:val>
        </c:ser>
        <c:ser>
          <c:idx val="2"/>
          <c:order val="1"/>
          <c:tx>
            <c:v>среднее по МО</c:v>
          </c:tx>
          <c:val>
            <c:numRef>
              <c:f>СОШ_4!$M$30:$M$45</c:f>
              <c:numCache>
                <c:formatCode>0.00</c:formatCode>
                <c:ptCount val="16"/>
                <c:pt idx="0">
                  <c:v>9.0326680191789777</c:v>
                </c:pt>
                <c:pt idx="1">
                  <c:v>7.8034942476214004</c:v>
                </c:pt>
                <c:pt idx="2">
                  <c:v>6.7133450532979762</c:v>
                </c:pt>
                <c:pt idx="3">
                  <c:v>4.0510805911816563</c:v>
                </c:pt>
                <c:pt idx="4">
                  <c:v>6.4885970951809027</c:v>
                </c:pt>
                <c:pt idx="5">
                  <c:v>7.0114761287066649</c:v>
                </c:pt>
                <c:pt idx="6">
                  <c:v>5.8506853213367078</c:v>
                </c:pt>
                <c:pt idx="7">
                  <c:v>5.2387349942701258</c:v>
                </c:pt>
                <c:pt idx="8">
                  <c:v>7.5602023516693517</c:v>
                </c:pt>
                <c:pt idx="9">
                  <c:v>6.8490185750705956</c:v>
                </c:pt>
                <c:pt idx="10">
                  <c:v>6.3416234386716415</c:v>
                </c:pt>
                <c:pt idx="11">
                  <c:v>8.5629056914358017</c:v>
                </c:pt>
                <c:pt idx="12">
                  <c:v>8.7603437636959089</c:v>
                </c:pt>
                <c:pt idx="13">
                  <c:v>8.6079379545232371</c:v>
                </c:pt>
                <c:pt idx="14">
                  <c:v>8.3230874903945686</c:v>
                </c:pt>
                <c:pt idx="15">
                  <c:v>8.550519519523009</c:v>
                </c:pt>
              </c:numCache>
            </c:numRef>
          </c:val>
        </c:ser>
        <c:ser>
          <c:idx val="0"/>
          <c:order val="2"/>
          <c:tx>
            <c:v>фактическое значение</c:v>
          </c:tx>
          <c:spPr>
            <a:ln>
              <a:solidFill>
                <a:srgbClr val="FF0000"/>
              </a:solidFill>
            </a:ln>
          </c:spPr>
          <c:cat>
            <c:strRef>
              <c:f>СОШ_4!$K$30:$K$45</c:f>
              <c:strCache>
                <c:ptCount val="16"/>
                <c:pt idx="0">
                  <c:v>Показатель 1.1</c:v>
                </c:pt>
                <c:pt idx="1">
                  <c:v>Показатель 1.2</c:v>
                </c:pt>
                <c:pt idx="2">
                  <c:v>Показатель 1.3</c:v>
                </c:pt>
                <c:pt idx="3">
                  <c:v>Показатель 1.4</c:v>
                </c:pt>
                <c:pt idx="4">
                  <c:v>Показатель 2.1</c:v>
                </c:pt>
                <c:pt idx="5">
                  <c:v>Показатель 2.2</c:v>
                </c:pt>
                <c:pt idx="6">
                  <c:v>Показатель 2.3</c:v>
                </c:pt>
                <c:pt idx="7">
                  <c:v>Показатель 2.4</c:v>
                </c:pt>
                <c:pt idx="8">
                  <c:v>Показатель 2.5</c:v>
                </c:pt>
                <c:pt idx="9">
                  <c:v>Показатель 2.6</c:v>
                </c:pt>
                <c:pt idx="10">
                  <c:v>Показатель 2.7</c:v>
                </c:pt>
                <c:pt idx="11">
                  <c:v>Показатель 3.1</c:v>
                </c:pt>
                <c:pt idx="12">
                  <c:v>Показатель 3.2</c:v>
                </c:pt>
                <c:pt idx="13">
                  <c:v>Показатель 4.1</c:v>
                </c:pt>
                <c:pt idx="14">
                  <c:v>Показатель 4.2</c:v>
                </c:pt>
                <c:pt idx="15">
                  <c:v>Показатель 4.3</c:v>
                </c:pt>
              </c:strCache>
            </c:strRef>
          </c:cat>
          <c:val>
            <c:numRef>
              <c:f>СОШ_4!$L$30:$L$45</c:f>
              <c:numCache>
                <c:formatCode>0.00</c:formatCode>
                <c:ptCount val="16"/>
                <c:pt idx="0">
                  <c:v>8.7674418604651159</c:v>
                </c:pt>
                <c:pt idx="1">
                  <c:v>8.1158798283261806</c:v>
                </c:pt>
                <c:pt idx="2">
                  <c:v>6.6616379310344822</c:v>
                </c:pt>
                <c:pt idx="3">
                  <c:v>3.8412017167381975</c:v>
                </c:pt>
                <c:pt idx="4">
                  <c:v>6.6916666666666664</c:v>
                </c:pt>
                <c:pt idx="5">
                  <c:v>8.5137157107231918</c:v>
                </c:pt>
                <c:pt idx="6">
                  <c:v>4.7169576059850371</c:v>
                </c:pt>
                <c:pt idx="7">
                  <c:v>8.7481296758104747</c:v>
                </c:pt>
                <c:pt idx="8">
                  <c:v>8.9405255878284926</c:v>
                </c:pt>
                <c:pt idx="9">
                  <c:v>9.0791666666666657</c:v>
                </c:pt>
                <c:pt idx="10">
                  <c:v>6.7291666666666661</c:v>
                </c:pt>
                <c:pt idx="11">
                  <c:v>8.3850931677018643</c:v>
                </c:pt>
                <c:pt idx="12">
                  <c:v>8.6024844720496887</c:v>
                </c:pt>
                <c:pt idx="13">
                  <c:v>7.9917184265010359</c:v>
                </c:pt>
                <c:pt idx="14">
                  <c:v>7.7950310559006208</c:v>
                </c:pt>
                <c:pt idx="15">
                  <c:v>8.012422360248447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731912"/>
        <c:axId val="328731520"/>
      </c:radarChart>
      <c:catAx>
        <c:axId val="3287319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28731520"/>
        <c:crosses val="autoZero"/>
        <c:auto val="1"/>
        <c:lblAlgn val="ctr"/>
        <c:lblOffset val="100"/>
        <c:noMultiLvlLbl val="0"/>
      </c:catAx>
      <c:valAx>
        <c:axId val="32873152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28731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10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21043356280646"/>
          <c:y val="8.6678282861701109E-2"/>
          <c:w val="0.7607038764852937"/>
          <c:h val="0.7638156995081537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СОШ_5!$H$29</c:f>
              <c:strCache>
                <c:ptCount val="1"/>
                <c:pt idx="0">
                  <c:v>значение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СОШ_5!$G$30:$G$34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СОШ_5!$H$30:$H$34</c:f>
              <c:numCache>
                <c:formatCode>#,##0.00</c:formatCode>
                <c:ptCount val="5"/>
                <c:pt idx="0">
                  <c:v>26.167982920263622</c:v>
                </c:pt>
                <c:pt idx="1">
                  <c:v>47.953659369181231</c:v>
                </c:pt>
                <c:pt idx="2">
                  <c:v>19.208633093525179</c:v>
                </c:pt>
                <c:pt idx="3">
                  <c:v>27.939918335601789</c:v>
                </c:pt>
                <c:pt idx="4">
                  <c:v>121.27019371857182</c:v>
                </c:pt>
              </c:numCache>
            </c:numRef>
          </c:val>
        </c:ser>
        <c:ser>
          <c:idx val="1"/>
          <c:order val="1"/>
          <c:tx>
            <c:strRef>
              <c:f>СОШ_5!$I$29</c:f>
              <c:strCache>
                <c:ptCount val="1"/>
                <c:pt idx="0">
                  <c:v>максимум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СОШ_5!$G$30:$G$34</c:f>
              <c:strCache>
                <c:ptCount val="4"/>
                <c:pt idx="0">
                  <c:v>критерий 1</c:v>
                </c:pt>
                <c:pt idx="1">
                  <c:v>критерий 2</c:v>
                </c:pt>
                <c:pt idx="2">
                  <c:v>критерий 3</c:v>
                </c:pt>
                <c:pt idx="3">
                  <c:v>критерий 4</c:v>
                </c:pt>
              </c:strCache>
            </c:strRef>
          </c:cat>
          <c:val>
            <c:numRef>
              <c:f>СОШ_5!$I$30:$I$34</c:f>
              <c:numCache>
                <c:formatCode>#,##0.00</c:formatCode>
                <c:ptCount val="5"/>
                <c:pt idx="0">
                  <c:v>40</c:v>
                </c:pt>
                <c:pt idx="1">
                  <c:v>70</c:v>
                </c:pt>
                <c:pt idx="2">
                  <c:v>20</c:v>
                </c:pt>
                <c:pt idx="3">
                  <c:v>30</c:v>
                </c:pt>
                <c:pt idx="4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8725640"/>
        <c:axId val="328738184"/>
        <c:axId val="334944104"/>
      </c:bar3DChart>
      <c:catAx>
        <c:axId val="328725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328738184"/>
        <c:crosses val="autoZero"/>
        <c:auto val="1"/>
        <c:lblAlgn val="ctr"/>
        <c:lblOffset val="100"/>
        <c:noMultiLvlLbl val="0"/>
      </c:catAx>
      <c:valAx>
        <c:axId val="3287381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8725640"/>
        <c:crosses val="autoZero"/>
        <c:crossBetween val="between"/>
      </c:valAx>
      <c:serAx>
        <c:axId val="33494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328738184"/>
        <c:crosses val="autoZero"/>
      </c:serAx>
    </c:plotArea>
    <c:legend>
      <c:legendPos val="r"/>
      <c:layout>
        <c:manualLayout>
          <c:xMode val="edge"/>
          <c:yMode val="edge"/>
          <c:x val="2.6838854945148389E-2"/>
          <c:y val="0.84186280768958199"/>
          <c:w val="0.29542624048430582"/>
          <c:h val="0.117017478078398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 i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040727"/>
          <a:ext cx="3057524" cy="2043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0</xdr:row>
      <xdr:rowOff>38098</xdr:rowOff>
    </xdr:from>
    <xdr:to>
      <xdr:col>25</xdr:col>
      <xdr:colOff>457200</xdr:colOff>
      <xdr:row>28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040727"/>
          <a:ext cx="3057524" cy="2043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040727"/>
          <a:ext cx="3057524" cy="2043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202652"/>
          <a:ext cx="3057524" cy="20435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040727"/>
          <a:ext cx="3057524" cy="2043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262977"/>
          <a:ext cx="3058582" cy="20806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130174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202652"/>
          <a:ext cx="3057524" cy="20435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130174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202652"/>
          <a:ext cx="3057524" cy="20435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5</xdr:row>
      <xdr:rowOff>180976</xdr:rowOff>
    </xdr:from>
    <xdr:to>
      <xdr:col>14</xdr:col>
      <xdr:colOff>295275</xdr:colOff>
      <xdr:row>13</xdr:row>
      <xdr:rowOff>800101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201083</xdr:colOff>
      <xdr:row>18</xdr:row>
      <xdr:rowOff>21167</xdr:rowOff>
    </xdr:from>
    <xdr:to>
      <xdr:col>14</xdr:col>
      <xdr:colOff>127000</xdr:colOff>
      <xdr:row>26</xdr:row>
      <xdr:rowOff>952500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52918</xdr:colOff>
      <xdr:row>34</xdr:row>
      <xdr:rowOff>229727</xdr:rowOff>
    </xdr:from>
    <xdr:to>
      <xdr:col>9</xdr:col>
      <xdr:colOff>243417</xdr:colOff>
      <xdr:row>43</xdr:row>
      <xdr:rowOff>130174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168" y="12202652"/>
          <a:ext cx="3057524" cy="20435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99;_&#1053;&#1054;&#1050;&#1054;&#1044;_&#1057;&#1054;&#1064;_&#1052;&#1077;&#1075;&#1080;&#1086;&#1085;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баллов"/>
      <sheetName val="Свод форм"/>
      <sheetName val="Форма_3 (Стат)"/>
      <sheetName val="ОО-1"/>
      <sheetName val="1-ДО"/>
      <sheetName val="Отчет_СОШ"/>
      <sheetName val="Отчет_ДО"/>
      <sheetName val="публ.доклад"/>
      <sheetName val="Форма_2 (Сайт)"/>
      <sheetName val="Сайт"/>
      <sheetName val="bus.gov.ru"/>
      <sheetName val="Форма_1(Анк)"/>
      <sheetName val="Анк_Р"/>
      <sheetName val="Анк_П"/>
      <sheetName val="Анк_О"/>
      <sheetName val="Реестр_Ис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5">
          <cell r="B5" t="str">
            <v>вопрос 2. Как бы Вы оценили достаточность и актуальность информации об организации, размещенной на сайте</v>
          </cell>
          <cell r="D5">
            <v>146</v>
          </cell>
          <cell r="E5">
            <v>192</v>
          </cell>
          <cell r="F5">
            <v>236</v>
          </cell>
          <cell r="G5">
            <v>155</v>
          </cell>
          <cell r="H5">
            <v>39</v>
          </cell>
          <cell r="I5">
            <v>39</v>
          </cell>
          <cell r="J5">
            <v>116</v>
          </cell>
          <cell r="K5">
            <v>125</v>
          </cell>
          <cell r="L5">
            <v>43</v>
          </cell>
        </row>
        <row r="7">
          <cell r="D7">
            <v>543</v>
          </cell>
          <cell r="E7">
            <v>871</v>
          </cell>
          <cell r="F7">
            <v>1152</v>
          </cell>
          <cell r="G7">
            <v>627</v>
          </cell>
          <cell r="H7">
            <v>147</v>
          </cell>
          <cell r="I7">
            <v>150</v>
          </cell>
          <cell r="J7">
            <v>449</v>
          </cell>
          <cell r="K7">
            <v>547</v>
          </cell>
          <cell r="L7">
            <v>147</v>
          </cell>
        </row>
        <row r="8">
          <cell r="B8" t="str">
            <v>вопрос 3. Как бы Вы оценили удобство навигации и дизайн сайта организации</v>
          </cell>
          <cell r="D8">
            <v>146</v>
          </cell>
          <cell r="E8">
            <v>192</v>
          </cell>
          <cell r="F8">
            <v>236</v>
          </cell>
          <cell r="G8">
            <v>155</v>
          </cell>
          <cell r="H8">
            <v>39</v>
          </cell>
          <cell r="I8">
            <v>39</v>
          </cell>
          <cell r="J8">
            <v>116</v>
          </cell>
          <cell r="K8">
            <v>125</v>
          </cell>
          <cell r="L8">
            <v>43</v>
          </cell>
        </row>
        <row r="10">
          <cell r="D10">
            <v>533</v>
          </cell>
          <cell r="E10">
            <v>862</v>
          </cell>
          <cell r="F10">
            <v>1150</v>
          </cell>
          <cell r="G10">
            <v>640</v>
          </cell>
          <cell r="H10">
            <v>139</v>
          </cell>
          <cell r="I10">
            <v>146</v>
          </cell>
          <cell r="J10">
            <v>457</v>
          </cell>
          <cell r="K10">
            <v>522</v>
          </cell>
          <cell r="L10">
            <v>138</v>
          </cell>
        </row>
        <row r="11">
          <cell r="B11" t="str">
            <v>вопрос 4. Как бы Вы оценили достаточность информации о педагогических работниках, размещенной на сайте организации</v>
          </cell>
          <cell r="D11">
            <v>146</v>
          </cell>
          <cell r="E11">
            <v>192</v>
          </cell>
          <cell r="F11">
            <v>236</v>
          </cell>
          <cell r="G11">
            <v>155</v>
          </cell>
          <cell r="H11">
            <v>39</v>
          </cell>
          <cell r="I11">
            <v>39</v>
          </cell>
          <cell r="J11">
            <v>116</v>
          </cell>
          <cell r="K11">
            <v>125</v>
          </cell>
          <cell r="L11">
            <v>43</v>
          </cell>
        </row>
        <row r="13">
          <cell r="D13">
            <v>548</v>
          </cell>
          <cell r="E13">
            <v>844</v>
          </cell>
          <cell r="F13">
            <v>1149</v>
          </cell>
          <cell r="G13">
            <v>622</v>
          </cell>
          <cell r="H13">
            <v>150</v>
          </cell>
          <cell r="I13">
            <v>134</v>
          </cell>
          <cell r="J13">
            <v>432</v>
          </cell>
          <cell r="K13">
            <v>506</v>
          </cell>
          <cell r="L13">
            <v>137</v>
          </cell>
        </row>
        <row r="14">
          <cell r="B14" t="str">
            <v>вопрос 5. Как бы Вы оценили доступность взаимодействия с работниками организации (по телефону, эл. почте, через сайт, лично)</v>
          </cell>
          <cell r="D14">
            <v>146</v>
          </cell>
          <cell r="E14">
            <v>192</v>
          </cell>
          <cell r="F14">
            <v>236</v>
          </cell>
          <cell r="G14">
            <v>155</v>
          </cell>
          <cell r="H14">
            <v>39</v>
          </cell>
          <cell r="I14">
            <v>39</v>
          </cell>
          <cell r="J14">
            <v>116</v>
          </cell>
          <cell r="K14">
            <v>125</v>
          </cell>
          <cell r="L14">
            <v>43</v>
          </cell>
        </row>
        <row r="16">
          <cell r="D16">
            <v>589</v>
          </cell>
          <cell r="E16">
            <v>848</v>
          </cell>
          <cell r="F16">
            <v>1156</v>
          </cell>
          <cell r="G16">
            <v>650</v>
          </cell>
          <cell r="H16">
            <v>149</v>
          </cell>
          <cell r="I16">
            <v>149</v>
          </cell>
          <cell r="J16">
            <v>474</v>
          </cell>
          <cell r="K16">
            <v>541</v>
          </cell>
          <cell r="L16">
            <v>178</v>
          </cell>
        </row>
        <row r="17">
          <cell r="B17" t="str">
            <v>вопрос 6. Как бы Вы оценили наличие для Вас на сайте возможности внесения предложений, направленных на улучшение работы организации</v>
          </cell>
          <cell r="D17">
            <v>146</v>
          </cell>
          <cell r="E17">
            <v>192</v>
          </cell>
          <cell r="F17">
            <v>236</v>
          </cell>
          <cell r="G17">
            <v>155</v>
          </cell>
          <cell r="H17">
            <v>39</v>
          </cell>
          <cell r="I17">
            <v>39</v>
          </cell>
          <cell r="J17">
            <v>116</v>
          </cell>
          <cell r="K17">
            <v>125</v>
          </cell>
          <cell r="L17">
            <v>43</v>
          </cell>
        </row>
        <row r="19">
          <cell r="D19">
            <v>535</v>
          </cell>
          <cell r="E19">
            <v>838</v>
          </cell>
          <cell r="F19">
            <v>1152</v>
          </cell>
          <cell r="G19">
            <v>611</v>
          </cell>
          <cell r="H19">
            <v>132</v>
          </cell>
          <cell r="I19">
            <v>132</v>
          </cell>
          <cell r="J19">
            <v>452</v>
          </cell>
          <cell r="K19">
            <v>522</v>
          </cell>
          <cell r="L19">
            <v>139</v>
          </cell>
        </row>
        <row r="20">
          <cell r="B20" t="str">
            <v>вопрос 7. Как бы Вы оценили доступность для Вас на сайте сведений о ходе рассмотрения обращений граждан (жалоб, предложений, вопросов) в администрацию организации</v>
          </cell>
          <cell r="D20">
            <v>146</v>
          </cell>
          <cell r="E20">
            <v>192</v>
          </cell>
          <cell r="F20">
            <v>236</v>
          </cell>
          <cell r="G20">
            <v>155</v>
          </cell>
          <cell r="H20">
            <v>39</v>
          </cell>
          <cell r="I20">
            <v>39</v>
          </cell>
          <cell r="J20">
            <v>116</v>
          </cell>
          <cell r="K20">
            <v>125</v>
          </cell>
          <cell r="L20">
            <v>43</v>
          </cell>
        </row>
        <row r="22">
          <cell r="D22">
            <v>520</v>
          </cell>
          <cell r="E22">
            <v>821</v>
          </cell>
          <cell r="F22">
            <v>1150</v>
          </cell>
          <cell r="G22">
            <v>597</v>
          </cell>
          <cell r="H22">
            <v>124</v>
          </cell>
          <cell r="I22">
            <v>121</v>
          </cell>
          <cell r="J22">
            <v>435</v>
          </cell>
          <cell r="K22">
            <v>489</v>
          </cell>
          <cell r="L22">
            <v>132</v>
          </cell>
        </row>
        <row r="23">
          <cell r="B23" t="str">
            <v>вопрос 8. Как бы Вы оценили бытовые условия и санитарное состояние организации (территории, помещений, мебели, инвентаря)</v>
          </cell>
          <cell r="D23">
            <v>161</v>
          </cell>
          <cell r="E23">
            <v>199</v>
          </cell>
          <cell r="F23">
            <v>242</v>
          </cell>
          <cell r="G23">
            <v>161</v>
          </cell>
          <cell r="H23">
            <v>56</v>
          </cell>
          <cell r="I23">
            <v>42</v>
          </cell>
          <cell r="J23">
            <v>124</v>
          </cell>
          <cell r="K23">
            <v>126</v>
          </cell>
          <cell r="L23">
            <v>53</v>
          </cell>
        </row>
        <row r="25">
          <cell r="D25">
            <v>552</v>
          </cell>
          <cell r="E25">
            <v>882</v>
          </cell>
          <cell r="F25">
            <v>1167</v>
          </cell>
          <cell r="G25">
            <v>596</v>
          </cell>
          <cell r="H25">
            <v>221</v>
          </cell>
          <cell r="I25">
            <v>157</v>
          </cell>
          <cell r="J25">
            <v>420</v>
          </cell>
          <cell r="K25">
            <v>559</v>
          </cell>
          <cell r="L25">
            <v>210</v>
          </cell>
        </row>
        <row r="26">
          <cell r="B26" t="str">
            <v>вопрос 9. Как бы Вы оценили оснащенность организации компьютерами, оборудованием, интерактивными досками и столами</v>
          </cell>
          <cell r="D26">
            <v>161</v>
          </cell>
          <cell r="E26">
            <v>199</v>
          </cell>
          <cell r="F26">
            <v>242</v>
          </cell>
          <cell r="G26">
            <v>161</v>
          </cell>
          <cell r="H26">
            <v>56</v>
          </cell>
          <cell r="I26">
            <v>42</v>
          </cell>
          <cell r="J26">
            <v>124</v>
          </cell>
          <cell r="K26">
            <v>126</v>
          </cell>
          <cell r="L26">
            <v>53</v>
          </cell>
        </row>
        <row r="27">
          <cell r="D27">
            <v>124</v>
          </cell>
          <cell r="E27">
            <v>186</v>
          </cell>
          <cell r="F27">
            <v>235</v>
          </cell>
          <cell r="G27">
            <v>143</v>
          </cell>
          <cell r="H27">
            <v>53</v>
          </cell>
          <cell r="I27">
            <v>32</v>
          </cell>
          <cell r="J27">
            <v>109</v>
          </cell>
          <cell r="K27">
            <v>123</v>
          </cell>
          <cell r="L27">
            <v>36</v>
          </cell>
        </row>
        <row r="29">
          <cell r="B29" t="str">
            <v>вопрос 10. Как бы Вы оценили меры, принятые в организации для защиты от проникновения посторонних лиц</v>
          </cell>
          <cell r="D29">
            <v>161</v>
          </cell>
          <cell r="E29">
            <v>199</v>
          </cell>
          <cell r="F29">
            <v>242</v>
          </cell>
          <cell r="G29">
            <v>161</v>
          </cell>
          <cell r="H29">
            <v>56</v>
          </cell>
          <cell r="I29">
            <v>42</v>
          </cell>
          <cell r="J29">
            <v>124</v>
          </cell>
          <cell r="K29">
            <v>126</v>
          </cell>
          <cell r="L29">
            <v>53</v>
          </cell>
        </row>
        <row r="31">
          <cell r="D31">
            <v>589</v>
          </cell>
          <cell r="E31">
            <v>880</v>
          </cell>
          <cell r="F31">
            <v>1177</v>
          </cell>
          <cell r="G31">
            <v>622</v>
          </cell>
          <cell r="H31">
            <v>228</v>
          </cell>
          <cell r="I31">
            <v>157</v>
          </cell>
          <cell r="J31">
            <v>492</v>
          </cell>
          <cell r="K31">
            <v>524</v>
          </cell>
          <cell r="L31">
            <v>174</v>
          </cell>
        </row>
        <row r="32">
          <cell r="B32" t="str">
            <v>вопрос 11. Как бы Вы оценили работу по оздоровлению Вашего ребенка в организации</v>
          </cell>
          <cell r="D32">
            <v>161</v>
          </cell>
          <cell r="E32">
            <v>199</v>
          </cell>
          <cell r="F32">
            <v>242</v>
          </cell>
          <cell r="G32">
            <v>161</v>
          </cell>
          <cell r="H32">
            <v>56</v>
          </cell>
          <cell r="I32">
            <v>42</v>
          </cell>
          <cell r="J32">
            <v>124</v>
          </cell>
          <cell r="K32">
            <v>126</v>
          </cell>
          <cell r="L32">
            <v>53</v>
          </cell>
        </row>
        <row r="34">
          <cell r="D34">
            <v>525</v>
          </cell>
          <cell r="E34">
            <v>873</v>
          </cell>
          <cell r="F34">
            <v>1161</v>
          </cell>
          <cell r="G34">
            <v>580</v>
          </cell>
          <cell r="H34">
            <v>200</v>
          </cell>
          <cell r="I34">
            <v>128</v>
          </cell>
          <cell r="J34">
            <v>468</v>
          </cell>
          <cell r="K34">
            <v>520</v>
          </cell>
          <cell r="L34">
            <v>203</v>
          </cell>
        </row>
        <row r="35">
          <cell r="B35" t="str">
            <v xml:space="preserve">вопрос 12. Как бы Вы оценили качество питания в организации </v>
          </cell>
          <cell r="D35">
            <v>161</v>
          </cell>
          <cell r="E35">
            <v>199</v>
          </cell>
          <cell r="F35">
            <v>242</v>
          </cell>
          <cell r="G35">
            <v>161</v>
          </cell>
          <cell r="H35">
            <v>56</v>
          </cell>
          <cell r="I35">
            <v>42</v>
          </cell>
          <cell r="J35">
            <v>124</v>
          </cell>
          <cell r="K35">
            <v>126</v>
          </cell>
          <cell r="L35">
            <v>53</v>
          </cell>
        </row>
        <row r="37">
          <cell r="D37">
            <v>501</v>
          </cell>
          <cell r="E37">
            <v>839</v>
          </cell>
          <cell r="F37">
            <v>1169</v>
          </cell>
          <cell r="G37">
            <v>587</v>
          </cell>
          <cell r="H37">
            <v>210</v>
          </cell>
          <cell r="I37">
            <v>147</v>
          </cell>
          <cell r="J37">
            <v>473</v>
          </cell>
          <cell r="K37">
            <v>466</v>
          </cell>
          <cell r="L37">
            <v>187</v>
          </cell>
        </row>
        <row r="38">
          <cell r="B38" t="str">
            <v>вопрос 13. Как бы Вы оценили учет педагогами индивидуальных и возрастных особенностей Вашего ребенка</v>
          </cell>
          <cell r="D38">
            <v>161</v>
          </cell>
          <cell r="E38">
            <v>199</v>
          </cell>
          <cell r="F38">
            <v>242</v>
          </cell>
          <cell r="G38">
            <v>161</v>
          </cell>
          <cell r="H38">
            <v>56</v>
          </cell>
          <cell r="I38">
            <v>42</v>
          </cell>
          <cell r="J38">
            <v>124</v>
          </cell>
          <cell r="K38">
            <v>126</v>
          </cell>
          <cell r="L38">
            <v>53</v>
          </cell>
        </row>
        <row r="40">
          <cell r="D40">
            <v>591</v>
          </cell>
          <cell r="E40">
            <v>887</v>
          </cell>
          <cell r="F40">
            <v>1172</v>
          </cell>
          <cell r="G40">
            <v>615</v>
          </cell>
          <cell r="H40">
            <v>222</v>
          </cell>
          <cell r="I40">
            <v>124</v>
          </cell>
          <cell r="J40">
            <v>492</v>
          </cell>
          <cell r="K40">
            <v>505</v>
          </cell>
          <cell r="L40">
            <v>212</v>
          </cell>
        </row>
        <row r="41">
          <cell r="B41" t="str">
            <v>вопрос 14. Как бы Вы оценили режим работы организации (дни, время начала и окончания работы, продолжительность занятий)</v>
          </cell>
          <cell r="D41">
            <v>161</v>
          </cell>
          <cell r="E41">
            <v>199</v>
          </cell>
          <cell r="F41">
            <v>242</v>
          </cell>
          <cell r="G41">
            <v>161</v>
          </cell>
          <cell r="H41">
            <v>56</v>
          </cell>
          <cell r="I41">
            <v>42</v>
          </cell>
          <cell r="J41">
            <v>124</v>
          </cell>
          <cell r="K41">
            <v>126</v>
          </cell>
          <cell r="L41">
            <v>53</v>
          </cell>
        </row>
        <row r="43">
          <cell r="D43">
            <v>600</v>
          </cell>
          <cell r="E43">
            <v>887</v>
          </cell>
          <cell r="F43">
            <v>1148</v>
          </cell>
          <cell r="G43">
            <v>627</v>
          </cell>
          <cell r="H43">
            <v>226</v>
          </cell>
          <cell r="I43">
            <v>153</v>
          </cell>
          <cell r="J43">
            <v>476</v>
          </cell>
          <cell r="K43">
            <v>569</v>
          </cell>
          <cell r="L43">
            <v>157</v>
          </cell>
        </row>
        <row r="44">
          <cell r="B44" t="str">
            <v>вопрос 15. Как бы Вы оценили возможность получения и качество дополнительных платных услуг в организации</v>
          </cell>
          <cell r="D44">
            <v>161</v>
          </cell>
          <cell r="E44">
            <v>199</v>
          </cell>
          <cell r="F44">
            <v>242</v>
          </cell>
          <cell r="G44">
            <v>161</v>
          </cell>
          <cell r="H44">
            <v>56</v>
          </cell>
          <cell r="I44">
            <v>42</v>
          </cell>
          <cell r="J44">
            <v>124</v>
          </cell>
          <cell r="K44">
            <v>126</v>
          </cell>
          <cell r="L44">
            <v>53</v>
          </cell>
        </row>
        <row r="46">
          <cell r="D46">
            <v>528</v>
          </cell>
          <cell r="E46">
            <v>881</v>
          </cell>
          <cell r="F46">
            <v>1157</v>
          </cell>
          <cell r="G46">
            <v>622</v>
          </cell>
          <cell r="H46">
            <v>214</v>
          </cell>
          <cell r="I46">
            <v>128</v>
          </cell>
          <cell r="J46">
            <v>475</v>
          </cell>
          <cell r="K46">
            <v>548</v>
          </cell>
          <cell r="L46">
            <v>169</v>
          </cell>
        </row>
        <row r="47">
          <cell r="B47" t="str">
            <v>вопрос 16. Как бы Вы оценили предоставляемые возможности участия Вашего ребенка в различных мероприятиях (спортивных мероприятиях, конкурсах, выставках, концертах)</v>
          </cell>
          <cell r="D47">
            <v>161</v>
          </cell>
          <cell r="E47">
            <v>199</v>
          </cell>
          <cell r="F47">
            <v>242</v>
          </cell>
          <cell r="G47">
            <v>161</v>
          </cell>
          <cell r="H47">
            <v>56</v>
          </cell>
          <cell r="I47">
            <v>42</v>
          </cell>
          <cell r="J47">
            <v>124</v>
          </cell>
          <cell r="K47">
            <v>126</v>
          </cell>
          <cell r="L47">
            <v>53</v>
          </cell>
        </row>
        <row r="49">
          <cell r="D49">
            <v>626</v>
          </cell>
          <cell r="E49">
            <v>903</v>
          </cell>
          <cell r="F49">
            <v>1169</v>
          </cell>
          <cell r="G49">
            <v>684</v>
          </cell>
          <cell r="H49">
            <v>236</v>
          </cell>
          <cell r="I49">
            <v>147</v>
          </cell>
          <cell r="J49">
            <v>503</v>
          </cell>
          <cell r="K49">
            <v>556</v>
          </cell>
          <cell r="L49">
            <v>188</v>
          </cell>
        </row>
        <row r="50">
          <cell r="B50" t="str">
            <v>вопрос 17. Как бы Вы оценили поддержку в организации обучающихся, проявляющих повышенный интерес к творчеству или познанию окружающего мира</v>
          </cell>
          <cell r="D50">
            <v>161</v>
          </cell>
          <cell r="E50">
            <v>199</v>
          </cell>
          <cell r="F50">
            <v>242</v>
          </cell>
          <cell r="G50">
            <v>161</v>
          </cell>
          <cell r="H50">
            <v>56</v>
          </cell>
          <cell r="I50">
            <v>42</v>
          </cell>
          <cell r="J50">
            <v>124</v>
          </cell>
          <cell r="K50">
            <v>126</v>
          </cell>
          <cell r="L50">
            <v>53</v>
          </cell>
        </row>
        <row r="52">
          <cell r="D52">
            <v>583</v>
          </cell>
          <cell r="E52">
            <v>900</v>
          </cell>
          <cell r="F52">
            <v>1169</v>
          </cell>
          <cell r="G52">
            <v>671</v>
          </cell>
          <cell r="H52">
            <v>228</v>
          </cell>
          <cell r="I52">
            <v>130</v>
          </cell>
          <cell r="J52">
            <v>501</v>
          </cell>
          <cell r="K52">
            <v>539</v>
          </cell>
          <cell r="L52">
            <v>177</v>
          </cell>
        </row>
        <row r="53">
          <cell r="B53" t="str">
            <v>вопрос 18. Как бы Вы оценили возможность получения обучающимися психолого-педагогической, медицинской и социальной помощи в организации</v>
          </cell>
          <cell r="D53">
            <v>161</v>
          </cell>
          <cell r="E53">
            <v>199</v>
          </cell>
          <cell r="F53">
            <v>242</v>
          </cell>
          <cell r="G53">
            <v>161</v>
          </cell>
          <cell r="H53">
            <v>56</v>
          </cell>
          <cell r="I53">
            <v>42</v>
          </cell>
          <cell r="J53">
            <v>124</v>
          </cell>
          <cell r="K53">
            <v>126</v>
          </cell>
          <cell r="L53">
            <v>53</v>
          </cell>
        </row>
        <row r="55">
          <cell r="D55">
            <v>591</v>
          </cell>
          <cell r="E55">
            <v>901</v>
          </cell>
          <cell r="F55">
            <v>1176</v>
          </cell>
          <cell r="G55">
            <v>640</v>
          </cell>
          <cell r="H55">
            <v>208</v>
          </cell>
          <cell r="I55">
            <v>132</v>
          </cell>
          <cell r="J55">
            <v>503</v>
          </cell>
          <cell r="K55">
            <v>507</v>
          </cell>
          <cell r="L55">
            <v>171</v>
          </cell>
        </row>
        <row r="56">
          <cell r="B56" t="str">
            <v xml:space="preserve">вопрос 19. Как бы Вы оценили условия организации обучения и воспитания обучающихся с ограниченными возможностями здоровья и инвалидов </v>
          </cell>
          <cell r="D56">
            <v>161</v>
          </cell>
          <cell r="E56">
            <v>199</v>
          </cell>
          <cell r="F56">
            <v>242</v>
          </cell>
          <cell r="G56">
            <v>161</v>
          </cell>
          <cell r="H56">
            <v>56</v>
          </cell>
          <cell r="I56">
            <v>42</v>
          </cell>
          <cell r="J56">
            <v>124</v>
          </cell>
          <cell r="K56">
            <v>126</v>
          </cell>
          <cell r="L56">
            <v>53</v>
          </cell>
        </row>
        <row r="58">
          <cell r="D58">
            <v>583</v>
          </cell>
          <cell r="E58">
            <v>890</v>
          </cell>
          <cell r="F58">
            <v>1163</v>
          </cell>
          <cell r="G58">
            <v>607</v>
          </cell>
          <cell r="H58">
            <v>198</v>
          </cell>
          <cell r="I58">
            <v>144</v>
          </cell>
          <cell r="J58">
            <v>484</v>
          </cell>
          <cell r="K58">
            <v>488</v>
          </cell>
          <cell r="L58">
            <v>163</v>
          </cell>
        </row>
        <row r="59">
          <cell r="B59" t="str">
            <v>вопрос 20. Как бы Вы оценили доброжелательность и вежливость работников организации</v>
          </cell>
          <cell r="D59">
            <v>161</v>
          </cell>
          <cell r="E59">
            <v>199</v>
          </cell>
          <cell r="F59">
            <v>242</v>
          </cell>
          <cell r="G59">
            <v>161</v>
          </cell>
          <cell r="H59">
            <v>56</v>
          </cell>
          <cell r="I59">
            <v>42</v>
          </cell>
          <cell r="J59">
            <v>124</v>
          </cell>
          <cell r="K59">
            <v>126</v>
          </cell>
          <cell r="L59">
            <v>53</v>
          </cell>
        </row>
        <row r="60">
          <cell r="D60">
            <v>130</v>
          </cell>
          <cell r="E60">
            <v>193</v>
          </cell>
          <cell r="F60">
            <v>238</v>
          </cell>
          <cell r="G60">
            <v>147</v>
          </cell>
          <cell r="H60">
            <v>55</v>
          </cell>
          <cell r="I60">
            <v>31</v>
          </cell>
          <cell r="J60">
            <v>113</v>
          </cell>
          <cell r="K60">
            <v>116</v>
          </cell>
          <cell r="L60">
            <v>48</v>
          </cell>
        </row>
        <row r="62">
          <cell r="B62" t="str">
            <v>вопрос 21. Как бы Вы оценили компетентность (профессионализм) работников организации</v>
          </cell>
          <cell r="D62">
            <v>161</v>
          </cell>
          <cell r="E62">
            <v>199</v>
          </cell>
          <cell r="F62">
            <v>242</v>
          </cell>
          <cell r="G62">
            <v>161</v>
          </cell>
          <cell r="H62">
            <v>56</v>
          </cell>
          <cell r="I62">
            <v>42</v>
          </cell>
          <cell r="J62">
            <v>124</v>
          </cell>
          <cell r="K62">
            <v>126</v>
          </cell>
          <cell r="L62">
            <v>53</v>
          </cell>
        </row>
        <row r="63">
          <cell r="D63">
            <v>132</v>
          </cell>
          <cell r="E63">
            <v>195</v>
          </cell>
          <cell r="F63">
            <v>238</v>
          </cell>
          <cell r="G63">
            <v>148</v>
          </cell>
          <cell r="H63">
            <v>55</v>
          </cell>
          <cell r="I63">
            <v>33</v>
          </cell>
          <cell r="J63">
            <v>110</v>
          </cell>
          <cell r="K63">
            <v>114</v>
          </cell>
          <cell r="L63">
            <v>46</v>
          </cell>
        </row>
        <row r="65">
          <cell r="B65" t="str">
            <v>вопрос 22. Как бы Вы оценили Вашу удовлетворенность качеством предоставляемых в организации услуг</v>
          </cell>
          <cell r="D65">
            <v>161</v>
          </cell>
          <cell r="E65">
            <v>199</v>
          </cell>
          <cell r="F65">
            <v>242</v>
          </cell>
          <cell r="G65">
            <v>161</v>
          </cell>
          <cell r="H65">
            <v>56</v>
          </cell>
          <cell r="I65">
            <v>42</v>
          </cell>
          <cell r="J65">
            <v>124</v>
          </cell>
          <cell r="K65">
            <v>126</v>
          </cell>
          <cell r="L65">
            <v>53</v>
          </cell>
        </row>
        <row r="66">
          <cell r="D66">
            <v>133</v>
          </cell>
          <cell r="E66">
            <v>194</v>
          </cell>
          <cell r="F66">
            <v>239</v>
          </cell>
          <cell r="G66">
            <v>146</v>
          </cell>
          <cell r="H66">
            <v>56</v>
          </cell>
          <cell r="I66">
            <v>33</v>
          </cell>
          <cell r="J66">
            <v>109</v>
          </cell>
          <cell r="K66">
            <v>117</v>
          </cell>
          <cell r="L66">
            <v>44</v>
          </cell>
        </row>
        <row r="68">
          <cell r="B68" t="str">
            <v>вопрос 23. Как бы Вы оценили репутацию организации в микрорайоне (районе, городе)</v>
          </cell>
          <cell r="D68">
            <v>161</v>
          </cell>
          <cell r="E68">
            <v>199</v>
          </cell>
          <cell r="F68">
            <v>242</v>
          </cell>
          <cell r="G68">
            <v>161</v>
          </cell>
          <cell r="H68">
            <v>56</v>
          </cell>
          <cell r="I68">
            <v>42</v>
          </cell>
          <cell r="J68">
            <v>124</v>
          </cell>
          <cell r="K68">
            <v>126</v>
          </cell>
          <cell r="L68">
            <v>53</v>
          </cell>
        </row>
        <row r="69">
          <cell r="D69">
            <v>133</v>
          </cell>
          <cell r="E69">
            <v>184</v>
          </cell>
          <cell r="F69">
            <v>239</v>
          </cell>
          <cell r="G69">
            <v>147</v>
          </cell>
          <cell r="H69">
            <v>54</v>
          </cell>
          <cell r="I69">
            <v>32</v>
          </cell>
          <cell r="J69">
            <v>114</v>
          </cell>
          <cell r="K69">
            <v>120</v>
          </cell>
          <cell r="L69">
            <v>47</v>
          </cell>
        </row>
        <row r="74">
          <cell r="B74" t="str">
            <v>вопрос 25. Готовы ли Вы рекомендовать организацию родственникам и знакомым?</v>
          </cell>
          <cell r="D74">
            <v>161</v>
          </cell>
          <cell r="E74">
            <v>199</v>
          </cell>
          <cell r="F74">
            <v>242</v>
          </cell>
          <cell r="G74">
            <v>161</v>
          </cell>
          <cell r="H74">
            <v>56</v>
          </cell>
          <cell r="I74">
            <v>42</v>
          </cell>
          <cell r="J74">
            <v>124</v>
          </cell>
          <cell r="K74">
            <v>126</v>
          </cell>
          <cell r="L74">
            <v>53</v>
          </cell>
        </row>
        <row r="75">
          <cell r="D75">
            <v>135</v>
          </cell>
          <cell r="E75">
            <v>192</v>
          </cell>
          <cell r="F75">
            <v>238</v>
          </cell>
          <cell r="G75">
            <v>148</v>
          </cell>
          <cell r="H75">
            <v>55</v>
          </cell>
          <cell r="I75">
            <v>34</v>
          </cell>
          <cell r="J75">
            <v>114</v>
          </cell>
          <cell r="K75">
            <v>115</v>
          </cell>
          <cell r="L75">
            <v>45</v>
          </cell>
        </row>
      </sheetData>
      <sheetData sheetId="13">
        <row r="5">
          <cell r="B5" t="str">
            <v>вопрос 2. Как бы Вы оценили достаточность и актуальность информации об организации, размещенной на сайте</v>
          </cell>
          <cell r="D5">
            <v>68</v>
          </cell>
          <cell r="E5">
            <v>66</v>
          </cell>
          <cell r="F5">
            <v>80</v>
          </cell>
          <cell r="G5">
            <v>78</v>
          </cell>
          <cell r="H5">
            <v>36</v>
          </cell>
          <cell r="I5">
            <v>22</v>
          </cell>
          <cell r="J5">
            <v>45</v>
          </cell>
          <cell r="K5">
            <v>50</v>
          </cell>
          <cell r="L5">
            <v>1</v>
          </cell>
        </row>
        <row r="7">
          <cell r="D7">
            <v>267</v>
          </cell>
          <cell r="E7">
            <v>272</v>
          </cell>
          <cell r="F7">
            <v>362</v>
          </cell>
          <cell r="G7">
            <v>336</v>
          </cell>
          <cell r="H7">
            <v>148</v>
          </cell>
          <cell r="I7">
            <v>93</v>
          </cell>
          <cell r="J7">
            <v>208</v>
          </cell>
          <cell r="K7">
            <v>234</v>
          </cell>
          <cell r="L7">
            <v>5</v>
          </cell>
        </row>
        <row r="8">
          <cell r="B8" t="str">
            <v>вопрос 3. Как бы Вы оценили удобство навигации и дизайн сайта организации</v>
          </cell>
          <cell r="D8">
            <v>68</v>
          </cell>
          <cell r="E8">
            <v>66</v>
          </cell>
          <cell r="F8">
            <v>80</v>
          </cell>
          <cell r="G8">
            <v>78</v>
          </cell>
          <cell r="H8">
            <v>36</v>
          </cell>
          <cell r="I8">
            <v>22</v>
          </cell>
          <cell r="J8">
            <v>45</v>
          </cell>
          <cell r="K8">
            <v>50</v>
          </cell>
          <cell r="L8">
            <v>1</v>
          </cell>
        </row>
        <row r="10">
          <cell r="D10">
            <v>260</v>
          </cell>
          <cell r="E10">
            <v>272</v>
          </cell>
          <cell r="F10">
            <v>360</v>
          </cell>
          <cell r="G10">
            <v>339</v>
          </cell>
          <cell r="H10">
            <v>152</v>
          </cell>
          <cell r="I10">
            <v>96</v>
          </cell>
          <cell r="J10">
            <v>210</v>
          </cell>
          <cell r="K10">
            <v>231</v>
          </cell>
          <cell r="L10">
            <v>4</v>
          </cell>
        </row>
        <row r="11">
          <cell r="B11" t="str">
            <v>вопрос 4. Как бы Вы оценили достаточность информации о педагогических работниках, размещенной на сайте организации</v>
          </cell>
          <cell r="D11">
            <v>68</v>
          </cell>
          <cell r="E11">
            <v>66</v>
          </cell>
          <cell r="F11">
            <v>80</v>
          </cell>
          <cell r="G11">
            <v>78</v>
          </cell>
          <cell r="H11">
            <v>36</v>
          </cell>
          <cell r="I11">
            <v>22</v>
          </cell>
          <cell r="J11">
            <v>45</v>
          </cell>
          <cell r="K11">
            <v>50</v>
          </cell>
          <cell r="L11">
            <v>1</v>
          </cell>
        </row>
        <row r="13">
          <cell r="D13">
            <v>267</v>
          </cell>
          <cell r="E13">
            <v>264</v>
          </cell>
          <cell r="F13">
            <v>349</v>
          </cell>
          <cell r="G13">
            <v>337</v>
          </cell>
          <cell r="H13">
            <v>161</v>
          </cell>
          <cell r="I13">
            <v>94</v>
          </cell>
          <cell r="J13">
            <v>200</v>
          </cell>
          <cell r="K13">
            <v>222</v>
          </cell>
          <cell r="L13">
            <v>4</v>
          </cell>
        </row>
        <row r="14">
          <cell r="B14" t="str">
            <v>вопрос 5. Как бы Вы оценили наличие у организации на сайте различных форм доведения информации до родителей, обучающихся, социальных партнеров</v>
          </cell>
          <cell r="D14">
            <v>68</v>
          </cell>
          <cell r="E14">
            <v>66</v>
          </cell>
          <cell r="F14">
            <v>80</v>
          </cell>
          <cell r="G14">
            <v>78</v>
          </cell>
          <cell r="H14">
            <v>36</v>
          </cell>
          <cell r="I14">
            <v>22</v>
          </cell>
          <cell r="J14">
            <v>45</v>
          </cell>
          <cell r="K14">
            <v>50</v>
          </cell>
          <cell r="L14">
            <v>1</v>
          </cell>
        </row>
        <row r="16">
          <cell r="D16">
            <v>270</v>
          </cell>
          <cell r="E16">
            <v>275</v>
          </cell>
          <cell r="F16">
            <v>361</v>
          </cell>
          <cell r="G16">
            <v>346</v>
          </cell>
          <cell r="H16">
            <v>157</v>
          </cell>
          <cell r="I16">
            <v>96</v>
          </cell>
          <cell r="J16">
            <v>205</v>
          </cell>
          <cell r="K16">
            <v>240</v>
          </cell>
          <cell r="L16">
            <v>4</v>
          </cell>
        </row>
        <row r="17">
          <cell r="B17" t="str">
            <v>вопрос 6. Как бы Вы оценили наличие для Вас на сайте возможности внесения предложений, направленных на улучшение работы организации</v>
          </cell>
          <cell r="D17">
            <v>68</v>
          </cell>
          <cell r="E17">
            <v>66</v>
          </cell>
          <cell r="F17">
            <v>80</v>
          </cell>
          <cell r="G17">
            <v>78</v>
          </cell>
          <cell r="H17">
            <v>36</v>
          </cell>
          <cell r="I17">
            <v>22</v>
          </cell>
          <cell r="J17">
            <v>45</v>
          </cell>
          <cell r="K17">
            <v>50</v>
          </cell>
          <cell r="L17">
            <v>1</v>
          </cell>
        </row>
        <row r="19">
          <cell r="D19">
            <v>257</v>
          </cell>
          <cell r="E19">
            <v>268</v>
          </cell>
          <cell r="F19">
            <v>340</v>
          </cell>
          <cell r="G19">
            <v>318</v>
          </cell>
          <cell r="H19">
            <v>136</v>
          </cell>
          <cell r="I19">
            <v>96</v>
          </cell>
          <cell r="J19">
            <v>202</v>
          </cell>
          <cell r="K19">
            <v>222</v>
          </cell>
          <cell r="L19">
            <v>5</v>
          </cell>
        </row>
        <row r="20">
          <cell r="B20" t="str">
            <v>вопрос 7. Как бы Вы оценили доступность для Вас на сайте сведений о ходе рассмотрения обращений граждан (жалоб, предложений, вопросов) в администрацию организации</v>
          </cell>
          <cell r="D20">
            <v>68</v>
          </cell>
          <cell r="E20">
            <v>66</v>
          </cell>
          <cell r="F20">
            <v>80</v>
          </cell>
          <cell r="G20">
            <v>78</v>
          </cell>
          <cell r="H20">
            <v>36</v>
          </cell>
          <cell r="I20">
            <v>22</v>
          </cell>
          <cell r="J20">
            <v>45</v>
          </cell>
          <cell r="K20">
            <v>50</v>
          </cell>
          <cell r="L20">
            <v>1</v>
          </cell>
        </row>
        <row r="22">
          <cell r="D22">
            <v>215</v>
          </cell>
          <cell r="E22">
            <v>259</v>
          </cell>
          <cell r="F22">
            <v>330</v>
          </cell>
          <cell r="G22">
            <v>298</v>
          </cell>
          <cell r="H22">
            <v>127</v>
          </cell>
          <cell r="I22">
            <v>87</v>
          </cell>
          <cell r="J22">
            <v>190</v>
          </cell>
          <cell r="K22">
            <v>197</v>
          </cell>
          <cell r="L22">
            <v>3</v>
          </cell>
        </row>
        <row r="23">
          <cell r="B23" t="str">
            <v>вопрос 8. Как бы Вы оценили бытовые условия и санитарное состояние организации (территории, помещений, мебели, инвентаря)</v>
          </cell>
          <cell r="D23">
            <v>68</v>
          </cell>
          <cell r="E23">
            <v>66</v>
          </cell>
          <cell r="F23">
            <v>82</v>
          </cell>
          <cell r="G23">
            <v>79</v>
          </cell>
          <cell r="H23">
            <v>38</v>
          </cell>
          <cell r="I23">
            <v>22</v>
          </cell>
          <cell r="J23">
            <v>46</v>
          </cell>
          <cell r="K23">
            <v>51</v>
          </cell>
          <cell r="L23">
            <v>1</v>
          </cell>
        </row>
        <row r="25">
          <cell r="D25">
            <v>223</v>
          </cell>
          <cell r="E25">
            <v>238</v>
          </cell>
          <cell r="F25">
            <v>346</v>
          </cell>
          <cell r="G25">
            <v>302</v>
          </cell>
          <cell r="H25">
            <v>165</v>
          </cell>
          <cell r="I25">
            <v>89</v>
          </cell>
          <cell r="J25">
            <v>197</v>
          </cell>
          <cell r="K25">
            <v>239</v>
          </cell>
          <cell r="L25">
            <v>5</v>
          </cell>
        </row>
        <row r="26">
          <cell r="B26" t="str">
            <v>вопрос 9. Как бы Вы оценили Вашу удовлетворенность условиями труда (наличие кабинета, оборудования, освещенность, температурный режим, доступ в Интернет)</v>
          </cell>
          <cell r="D26">
            <v>68</v>
          </cell>
          <cell r="E26">
            <v>66</v>
          </cell>
          <cell r="F26">
            <v>82</v>
          </cell>
          <cell r="G26">
            <v>79</v>
          </cell>
          <cell r="H26">
            <v>38</v>
          </cell>
          <cell r="I26">
            <v>22</v>
          </cell>
          <cell r="J26">
            <v>46</v>
          </cell>
          <cell r="K26">
            <v>51</v>
          </cell>
          <cell r="L26">
            <v>1</v>
          </cell>
        </row>
        <row r="28">
          <cell r="D28">
            <v>238</v>
          </cell>
          <cell r="E28">
            <v>236</v>
          </cell>
          <cell r="F28">
            <v>354</v>
          </cell>
          <cell r="G28">
            <v>307</v>
          </cell>
          <cell r="H28">
            <v>163</v>
          </cell>
          <cell r="I28">
            <v>96</v>
          </cell>
          <cell r="J28">
            <v>191</v>
          </cell>
          <cell r="K28">
            <v>234</v>
          </cell>
          <cell r="L28">
            <v>5</v>
          </cell>
        </row>
        <row r="29">
          <cell r="B29" t="str">
            <v>вопрос 10. Как бы Вы оценили меры, принятые в организации для защиты от проникновения посторонних лиц</v>
          </cell>
          <cell r="D29">
            <v>68</v>
          </cell>
          <cell r="E29">
            <v>66</v>
          </cell>
          <cell r="F29">
            <v>82</v>
          </cell>
          <cell r="G29">
            <v>79</v>
          </cell>
          <cell r="H29">
            <v>38</v>
          </cell>
          <cell r="I29">
            <v>22</v>
          </cell>
          <cell r="J29">
            <v>46</v>
          </cell>
          <cell r="K29">
            <v>51</v>
          </cell>
          <cell r="L29">
            <v>1</v>
          </cell>
        </row>
        <row r="31">
          <cell r="D31">
            <v>273</v>
          </cell>
          <cell r="E31">
            <v>244</v>
          </cell>
          <cell r="F31">
            <v>368</v>
          </cell>
          <cell r="G31">
            <v>312</v>
          </cell>
          <cell r="H31">
            <v>171</v>
          </cell>
          <cell r="I31">
            <v>95</v>
          </cell>
          <cell r="J31">
            <v>208</v>
          </cell>
          <cell r="K31">
            <v>229</v>
          </cell>
          <cell r="L31">
            <v>5</v>
          </cell>
        </row>
        <row r="32">
          <cell r="B32" t="str">
            <v>вопрос 11. Как бы Вы оценили работу по оздоровлению обучающихся в организации</v>
          </cell>
          <cell r="D32">
            <v>68</v>
          </cell>
          <cell r="E32">
            <v>66</v>
          </cell>
          <cell r="F32">
            <v>82</v>
          </cell>
          <cell r="G32">
            <v>79</v>
          </cell>
          <cell r="H32">
            <v>38</v>
          </cell>
          <cell r="I32">
            <v>22</v>
          </cell>
          <cell r="J32">
            <v>46</v>
          </cell>
          <cell r="K32">
            <v>51</v>
          </cell>
          <cell r="L32">
            <v>1</v>
          </cell>
        </row>
        <row r="34">
          <cell r="D34">
            <v>237</v>
          </cell>
          <cell r="E34">
            <v>233</v>
          </cell>
          <cell r="F34">
            <v>343</v>
          </cell>
          <cell r="G34">
            <v>319</v>
          </cell>
          <cell r="H34">
            <v>161</v>
          </cell>
          <cell r="I34">
            <v>89</v>
          </cell>
          <cell r="J34">
            <v>207</v>
          </cell>
          <cell r="K34">
            <v>240</v>
          </cell>
          <cell r="L34">
            <v>5</v>
          </cell>
        </row>
        <row r="35">
          <cell r="B35" t="str">
            <v xml:space="preserve">вопрос 12. Как бы Вы оценили качество питания в организации </v>
          </cell>
          <cell r="D35">
            <v>68</v>
          </cell>
          <cell r="E35">
            <v>66</v>
          </cell>
          <cell r="F35">
            <v>82</v>
          </cell>
          <cell r="G35">
            <v>79</v>
          </cell>
          <cell r="H35">
            <v>38</v>
          </cell>
          <cell r="I35">
            <v>22</v>
          </cell>
          <cell r="J35">
            <v>46</v>
          </cell>
          <cell r="K35">
            <v>51</v>
          </cell>
          <cell r="L35">
            <v>1</v>
          </cell>
        </row>
        <row r="37">
          <cell r="D37">
            <v>197</v>
          </cell>
          <cell r="E37">
            <v>215</v>
          </cell>
          <cell r="F37">
            <v>359</v>
          </cell>
          <cell r="G37">
            <v>329</v>
          </cell>
          <cell r="H37">
            <v>153</v>
          </cell>
          <cell r="I37">
            <v>102</v>
          </cell>
          <cell r="J37">
            <v>211</v>
          </cell>
          <cell r="K37">
            <v>184</v>
          </cell>
          <cell r="L37">
            <v>4</v>
          </cell>
        </row>
        <row r="38">
          <cell r="B38" t="str">
            <v>вопрос 13. Как бы Вы оценили условия для индивидуальной работы с обучающимися в организации</v>
          </cell>
          <cell r="D38">
            <v>68</v>
          </cell>
          <cell r="E38">
            <v>66</v>
          </cell>
          <cell r="F38">
            <v>82</v>
          </cell>
          <cell r="G38">
            <v>79</v>
          </cell>
          <cell r="H38">
            <v>38</v>
          </cell>
          <cell r="I38">
            <v>22</v>
          </cell>
          <cell r="J38">
            <v>46</v>
          </cell>
          <cell r="K38">
            <v>51</v>
          </cell>
          <cell r="L38">
            <v>1</v>
          </cell>
        </row>
        <row r="40">
          <cell r="D40">
            <v>221</v>
          </cell>
          <cell r="E40">
            <v>222</v>
          </cell>
          <cell r="F40">
            <v>311</v>
          </cell>
          <cell r="G40">
            <v>313</v>
          </cell>
          <cell r="H40">
            <v>169</v>
          </cell>
          <cell r="I40">
            <v>96</v>
          </cell>
          <cell r="J40">
            <v>205</v>
          </cell>
          <cell r="K40">
            <v>235</v>
          </cell>
          <cell r="L40">
            <v>4</v>
          </cell>
        </row>
        <row r="41">
          <cell r="B41" t="str">
            <v>вопрос 14. Как бы Вы оценили режим работы организации (дни, время начала и окончания работы, продолжительность занятий)</v>
          </cell>
          <cell r="D41">
            <v>68</v>
          </cell>
          <cell r="E41">
            <v>66</v>
          </cell>
          <cell r="F41">
            <v>82</v>
          </cell>
          <cell r="G41">
            <v>79</v>
          </cell>
          <cell r="H41">
            <v>38</v>
          </cell>
          <cell r="I41">
            <v>22</v>
          </cell>
          <cell r="J41">
            <v>46</v>
          </cell>
          <cell r="K41">
            <v>51</v>
          </cell>
          <cell r="L41">
            <v>1</v>
          </cell>
        </row>
        <row r="43">
          <cell r="D43">
            <v>231</v>
          </cell>
          <cell r="E43">
            <v>247</v>
          </cell>
          <cell r="F43">
            <v>345</v>
          </cell>
          <cell r="G43">
            <v>332</v>
          </cell>
          <cell r="H43">
            <v>170</v>
          </cell>
          <cell r="I43">
            <v>85</v>
          </cell>
          <cell r="J43">
            <v>203</v>
          </cell>
          <cell r="K43">
            <v>245</v>
          </cell>
          <cell r="L43">
            <v>4</v>
          </cell>
        </row>
        <row r="44">
          <cell r="B44" t="str">
            <v>вопрос 15. Как бы Вы оценили возможность получения и качество дополнительных платных услуг в организации</v>
          </cell>
          <cell r="D44">
            <v>68</v>
          </cell>
          <cell r="E44">
            <v>66</v>
          </cell>
          <cell r="F44">
            <v>82</v>
          </cell>
          <cell r="G44">
            <v>79</v>
          </cell>
          <cell r="H44">
            <v>38</v>
          </cell>
          <cell r="I44">
            <v>22</v>
          </cell>
          <cell r="J44">
            <v>46</v>
          </cell>
          <cell r="K44">
            <v>51</v>
          </cell>
          <cell r="L44">
            <v>1</v>
          </cell>
        </row>
        <row r="46">
          <cell r="D46">
            <v>197</v>
          </cell>
          <cell r="E46">
            <v>243</v>
          </cell>
          <cell r="F46">
            <v>320</v>
          </cell>
          <cell r="G46">
            <v>325</v>
          </cell>
          <cell r="H46">
            <v>167</v>
          </cell>
          <cell r="I46">
            <v>93</v>
          </cell>
          <cell r="J46">
            <v>206</v>
          </cell>
          <cell r="K46">
            <v>242</v>
          </cell>
          <cell r="L46">
            <v>5</v>
          </cell>
        </row>
        <row r="47">
          <cell r="B47" t="str">
            <v>вопрос 16. Как бы Вы оценили поддержку в организации обучающихся, проявляющих повышенный интерес к творчеству или познанию окружающего мира</v>
          </cell>
          <cell r="D47">
            <v>68</v>
          </cell>
          <cell r="E47">
            <v>66</v>
          </cell>
          <cell r="F47">
            <v>82</v>
          </cell>
          <cell r="G47">
            <v>79</v>
          </cell>
          <cell r="H47">
            <v>38</v>
          </cell>
          <cell r="I47">
            <v>22</v>
          </cell>
          <cell r="J47">
            <v>46</v>
          </cell>
          <cell r="K47">
            <v>51</v>
          </cell>
          <cell r="L47">
            <v>1</v>
          </cell>
        </row>
        <row r="49">
          <cell r="D49">
            <v>244</v>
          </cell>
          <cell r="E49">
            <v>242</v>
          </cell>
          <cell r="F49">
            <v>343</v>
          </cell>
          <cell r="G49">
            <v>338</v>
          </cell>
          <cell r="H49">
            <v>176</v>
          </cell>
          <cell r="I49">
            <v>90</v>
          </cell>
          <cell r="J49">
            <v>207</v>
          </cell>
          <cell r="K49">
            <v>238</v>
          </cell>
          <cell r="L49">
            <v>4</v>
          </cell>
        </row>
        <row r="50">
          <cell r="B50" t="str">
            <v>вопрос 17. Как бы Вы оценили возможность получения обучающимися психолого-педагогической, медицинской и социальной помощи в организации</v>
          </cell>
          <cell r="D50">
            <v>68</v>
          </cell>
          <cell r="E50">
            <v>66</v>
          </cell>
          <cell r="F50">
            <v>82</v>
          </cell>
          <cell r="G50">
            <v>79</v>
          </cell>
          <cell r="H50">
            <v>38</v>
          </cell>
          <cell r="I50">
            <v>22</v>
          </cell>
          <cell r="J50">
            <v>46</v>
          </cell>
          <cell r="K50">
            <v>51</v>
          </cell>
          <cell r="L50">
            <v>1</v>
          </cell>
        </row>
        <row r="52">
          <cell r="D52">
            <v>270</v>
          </cell>
          <cell r="E52">
            <v>261</v>
          </cell>
          <cell r="F52">
            <v>355</v>
          </cell>
          <cell r="G52">
            <v>339</v>
          </cell>
          <cell r="H52">
            <v>160</v>
          </cell>
          <cell r="I52">
            <v>80</v>
          </cell>
          <cell r="J52">
            <v>208</v>
          </cell>
          <cell r="K52">
            <v>229</v>
          </cell>
          <cell r="L52">
            <v>4</v>
          </cell>
        </row>
        <row r="53">
          <cell r="B53" t="str">
            <v xml:space="preserve">вопрос 18. Как бы Вы оценили условия организации обучения и воспитания обучающихся с ограниченными возможностями здоровья и инвалидов </v>
          </cell>
          <cell r="D53">
            <v>68</v>
          </cell>
          <cell r="E53">
            <v>66</v>
          </cell>
          <cell r="F53">
            <v>82</v>
          </cell>
          <cell r="G53">
            <v>79</v>
          </cell>
          <cell r="H53">
            <v>38</v>
          </cell>
          <cell r="I53">
            <v>22</v>
          </cell>
          <cell r="J53">
            <v>46</v>
          </cell>
          <cell r="K53">
            <v>51</v>
          </cell>
          <cell r="L53">
            <v>1</v>
          </cell>
        </row>
        <row r="55">
          <cell r="D55">
            <v>264</v>
          </cell>
          <cell r="E55">
            <v>227</v>
          </cell>
          <cell r="F55">
            <v>316</v>
          </cell>
          <cell r="G55">
            <v>288</v>
          </cell>
          <cell r="H55">
            <v>161</v>
          </cell>
          <cell r="I55">
            <v>82</v>
          </cell>
          <cell r="J55">
            <v>198</v>
          </cell>
          <cell r="K55">
            <v>205</v>
          </cell>
          <cell r="L55">
            <v>5</v>
          </cell>
        </row>
      </sheetData>
      <sheetData sheetId="14">
        <row r="5">
          <cell r="B5" t="str">
            <v>вопрос 2. Как бы Ты оценил достаточность, полезность и актуальность информации, размещенной на сайте (контакты, расписание, объявления и иные материалы)</v>
          </cell>
          <cell r="D5">
            <v>95</v>
          </cell>
          <cell r="E5">
            <v>103</v>
          </cell>
          <cell r="F5">
            <v>216</v>
          </cell>
          <cell r="G5">
            <v>154</v>
          </cell>
          <cell r="H5">
            <v>58</v>
          </cell>
          <cell r="I5">
            <v>19</v>
          </cell>
          <cell r="J5">
            <v>161</v>
          </cell>
          <cell r="K5">
            <v>24</v>
          </cell>
          <cell r="L5">
            <v>5</v>
          </cell>
        </row>
        <row r="7">
          <cell r="D7">
            <v>340</v>
          </cell>
          <cell r="E7">
            <v>386</v>
          </cell>
          <cell r="F7">
            <v>993</v>
          </cell>
          <cell r="G7">
            <v>488</v>
          </cell>
          <cell r="H7">
            <v>225</v>
          </cell>
          <cell r="I7">
            <v>60</v>
          </cell>
          <cell r="J7">
            <v>598</v>
          </cell>
          <cell r="K7">
            <v>80</v>
          </cell>
          <cell r="L7">
            <v>12</v>
          </cell>
        </row>
        <row r="8">
          <cell r="B8" t="str">
            <v>вопрос 3. Как бы Ты оценил удобство навигации и дизайн сайта</v>
          </cell>
          <cell r="D8">
            <v>95</v>
          </cell>
          <cell r="E8">
            <v>103</v>
          </cell>
          <cell r="F8">
            <v>216</v>
          </cell>
          <cell r="G8">
            <v>154</v>
          </cell>
          <cell r="H8">
            <v>58</v>
          </cell>
          <cell r="I8">
            <v>19</v>
          </cell>
          <cell r="J8">
            <v>161</v>
          </cell>
          <cell r="K8">
            <v>24</v>
          </cell>
          <cell r="L8">
            <v>5</v>
          </cell>
        </row>
        <row r="10">
          <cell r="D10">
            <v>324</v>
          </cell>
          <cell r="E10">
            <v>379</v>
          </cell>
          <cell r="F10">
            <v>988</v>
          </cell>
          <cell r="G10">
            <v>486</v>
          </cell>
          <cell r="H10">
            <v>219</v>
          </cell>
          <cell r="I10">
            <v>51</v>
          </cell>
          <cell r="J10">
            <v>576</v>
          </cell>
          <cell r="K10">
            <v>72</v>
          </cell>
          <cell r="L10">
            <v>14</v>
          </cell>
        </row>
        <row r="11">
          <cell r="B11" t="str">
            <v>вопрос 4. Как бы Ты оценил наличие различных форм доведения до Тебя важной информации (на стендах, по телефону, СМС, электронной почте, через сетевые сообщества или сайт)</v>
          </cell>
          <cell r="D11">
            <v>95</v>
          </cell>
          <cell r="E11">
            <v>103</v>
          </cell>
          <cell r="F11">
            <v>216</v>
          </cell>
          <cell r="G11">
            <v>154</v>
          </cell>
          <cell r="H11">
            <v>58</v>
          </cell>
          <cell r="I11">
            <v>19</v>
          </cell>
          <cell r="J11">
            <v>161</v>
          </cell>
          <cell r="K11">
            <v>24</v>
          </cell>
          <cell r="L11">
            <v>5</v>
          </cell>
        </row>
        <row r="13">
          <cell r="D13">
            <v>354</v>
          </cell>
          <cell r="E13">
            <v>404</v>
          </cell>
          <cell r="F13">
            <v>990</v>
          </cell>
          <cell r="G13">
            <v>486</v>
          </cell>
          <cell r="H13">
            <v>230</v>
          </cell>
          <cell r="I13">
            <v>70</v>
          </cell>
          <cell r="J13">
            <v>597</v>
          </cell>
          <cell r="K13">
            <v>97</v>
          </cell>
          <cell r="L13">
            <v>14</v>
          </cell>
        </row>
        <row r="14">
          <cell r="B14" t="str">
            <v>вопрос 5. Как бы Ты оценил уровень Твоей информированности о различных мероприятиях (конкурсах, акциях, олимпиадах, соревнованиях и т.п.), проходящих в школе</v>
          </cell>
          <cell r="D14">
            <v>95</v>
          </cell>
          <cell r="E14">
            <v>103</v>
          </cell>
          <cell r="F14">
            <v>216</v>
          </cell>
          <cell r="G14">
            <v>154</v>
          </cell>
          <cell r="H14">
            <v>58</v>
          </cell>
          <cell r="I14">
            <v>19</v>
          </cell>
          <cell r="J14">
            <v>161</v>
          </cell>
          <cell r="K14">
            <v>24</v>
          </cell>
          <cell r="L14">
            <v>5</v>
          </cell>
        </row>
        <row r="16">
          <cell r="D16">
            <v>343</v>
          </cell>
          <cell r="E16">
            <v>398</v>
          </cell>
          <cell r="F16">
            <v>992</v>
          </cell>
          <cell r="G16">
            <v>542</v>
          </cell>
          <cell r="H16">
            <v>233</v>
          </cell>
          <cell r="I16">
            <v>67</v>
          </cell>
          <cell r="J16">
            <v>601</v>
          </cell>
          <cell r="K16">
            <v>90</v>
          </cell>
          <cell r="L16">
            <v>15</v>
          </cell>
        </row>
        <row r="17">
          <cell r="B17" t="str">
            <v>вопрос 6. Как бы Ты оценил наличие для Тебя на сайте возможности внесения предложений, направленных на улучшение работы школы</v>
          </cell>
          <cell r="D17">
            <v>95</v>
          </cell>
          <cell r="E17">
            <v>103</v>
          </cell>
          <cell r="F17">
            <v>216</v>
          </cell>
          <cell r="G17">
            <v>154</v>
          </cell>
          <cell r="H17">
            <v>58</v>
          </cell>
          <cell r="I17">
            <v>19</v>
          </cell>
          <cell r="J17">
            <v>161</v>
          </cell>
          <cell r="K17">
            <v>24</v>
          </cell>
          <cell r="L17">
            <v>5</v>
          </cell>
        </row>
        <row r="19">
          <cell r="D19">
            <v>273</v>
          </cell>
          <cell r="E19">
            <v>361</v>
          </cell>
          <cell r="F19">
            <v>969</v>
          </cell>
          <cell r="G19">
            <v>445</v>
          </cell>
          <cell r="H19">
            <v>195</v>
          </cell>
          <cell r="I19">
            <v>65</v>
          </cell>
          <cell r="J19">
            <v>568</v>
          </cell>
          <cell r="K19">
            <v>74</v>
          </cell>
          <cell r="L19">
            <v>11</v>
          </cell>
        </row>
        <row r="20">
          <cell r="B20" t="str">
            <v>вопрос 7. Как бы Ты оценил удобство помещений и кабинетов для проведения занятий в школе</v>
          </cell>
          <cell r="D20">
            <v>108</v>
          </cell>
          <cell r="E20">
            <v>128</v>
          </cell>
          <cell r="F20">
            <v>244</v>
          </cell>
          <cell r="G20">
            <v>161</v>
          </cell>
          <cell r="H20">
            <v>83</v>
          </cell>
          <cell r="I20">
            <v>29</v>
          </cell>
          <cell r="J20">
            <v>173</v>
          </cell>
          <cell r="K20">
            <v>27</v>
          </cell>
          <cell r="L20">
            <v>6</v>
          </cell>
        </row>
        <row r="21">
          <cell r="D21">
            <v>82</v>
          </cell>
          <cell r="E21">
            <v>100</v>
          </cell>
          <cell r="F21">
            <v>228</v>
          </cell>
          <cell r="G21">
            <v>126</v>
          </cell>
          <cell r="H21">
            <v>81</v>
          </cell>
          <cell r="I21">
            <v>16</v>
          </cell>
          <cell r="J21">
            <v>143</v>
          </cell>
          <cell r="K21">
            <v>24</v>
          </cell>
          <cell r="L21">
            <v>3</v>
          </cell>
        </row>
        <row r="23">
          <cell r="B23" t="str">
            <v>вопрос 8. Как бы Ты оценил материально-техническую оснащенность школы и класса компьютерами, оборудованием, интерактивными досками и столами</v>
          </cell>
          <cell r="D23">
            <v>108</v>
          </cell>
          <cell r="E23">
            <v>128</v>
          </cell>
          <cell r="F23">
            <v>244</v>
          </cell>
          <cell r="G23">
            <v>161</v>
          </cell>
          <cell r="H23">
            <v>83</v>
          </cell>
          <cell r="I23">
            <v>29</v>
          </cell>
          <cell r="J23">
            <v>173</v>
          </cell>
          <cell r="K23">
            <v>27</v>
          </cell>
          <cell r="L23">
            <v>6</v>
          </cell>
        </row>
        <row r="24">
          <cell r="D24">
            <v>89</v>
          </cell>
          <cell r="E24">
            <v>101</v>
          </cell>
          <cell r="F24">
            <v>225</v>
          </cell>
          <cell r="G24">
            <v>117</v>
          </cell>
          <cell r="H24">
            <v>79</v>
          </cell>
          <cell r="I24">
            <v>20</v>
          </cell>
          <cell r="J24">
            <v>145</v>
          </cell>
          <cell r="K24">
            <v>24</v>
          </cell>
          <cell r="L24">
            <v>2</v>
          </cell>
        </row>
        <row r="26">
          <cell r="B26" t="str">
            <v>вопрос 9. Как бы Ты оценил бытовые условия и санитарное состояние школы (территории, помещений, мебели, инвентаря)</v>
          </cell>
          <cell r="D26">
            <v>108</v>
          </cell>
          <cell r="E26">
            <v>128</v>
          </cell>
          <cell r="F26">
            <v>244</v>
          </cell>
          <cell r="G26">
            <v>161</v>
          </cell>
          <cell r="H26">
            <v>83</v>
          </cell>
          <cell r="I26">
            <v>29</v>
          </cell>
          <cell r="J26">
            <v>173</v>
          </cell>
          <cell r="K26">
            <v>27</v>
          </cell>
          <cell r="L26">
            <v>6</v>
          </cell>
        </row>
        <row r="28">
          <cell r="D28">
            <v>350</v>
          </cell>
          <cell r="E28">
            <v>466</v>
          </cell>
          <cell r="F28">
            <v>1097</v>
          </cell>
          <cell r="G28">
            <v>567</v>
          </cell>
          <cell r="H28">
            <v>333</v>
          </cell>
          <cell r="I28">
            <v>93</v>
          </cell>
          <cell r="J28">
            <v>609</v>
          </cell>
          <cell r="K28">
            <v>105</v>
          </cell>
          <cell r="L28">
            <v>18</v>
          </cell>
        </row>
        <row r="29">
          <cell r="B29" t="str">
            <v>вопрос 10. Как бы Ты оценил меры, принятые в школе для защиты от проникновения посторонних лиц</v>
          </cell>
          <cell r="D29">
            <v>108</v>
          </cell>
          <cell r="E29">
            <v>128</v>
          </cell>
          <cell r="F29">
            <v>244</v>
          </cell>
          <cell r="G29">
            <v>161</v>
          </cell>
          <cell r="H29">
            <v>83</v>
          </cell>
          <cell r="I29">
            <v>29</v>
          </cell>
          <cell r="J29">
            <v>173</v>
          </cell>
          <cell r="K29">
            <v>27</v>
          </cell>
          <cell r="L29">
            <v>6</v>
          </cell>
        </row>
        <row r="31">
          <cell r="D31">
            <v>383</v>
          </cell>
          <cell r="E31">
            <v>438</v>
          </cell>
          <cell r="F31">
            <v>1088</v>
          </cell>
          <cell r="G31">
            <v>502</v>
          </cell>
          <cell r="H31">
            <v>335</v>
          </cell>
          <cell r="I31">
            <v>98</v>
          </cell>
          <cell r="J31">
            <v>637</v>
          </cell>
          <cell r="K31">
            <v>94</v>
          </cell>
          <cell r="L31">
            <v>14</v>
          </cell>
        </row>
        <row r="38">
          <cell r="B38" t="str">
            <v xml:space="preserve">вопрос 13. Как бы Ты оценил качество питания в школе </v>
          </cell>
          <cell r="D38">
            <v>108</v>
          </cell>
          <cell r="E38">
            <v>128</v>
          </cell>
          <cell r="F38">
            <v>244</v>
          </cell>
          <cell r="G38">
            <v>161</v>
          </cell>
          <cell r="H38">
            <v>83</v>
          </cell>
          <cell r="I38">
            <v>29</v>
          </cell>
          <cell r="J38">
            <v>173</v>
          </cell>
          <cell r="K38">
            <v>27</v>
          </cell>
          <cell r="L38">
            <v>6</v>
          </cell>
        </row>
        <row r="40">
          <cell r="D40">
            <v>286</v>
          </cell>
          <cell r="E40">
            <v>392</v>
          </cell>
          <cell r="F40">
            <v>1072</v>
          </cell>
          <cell r="G40">
            <v>441</v>
          </cell>
          <cell r="H40">
            <v>289</v>
          </cell>
          <cell r="I40">
            <v>77</v>
          </cell>
          <cell r="J40">
            <v>524</v>
          </cell>
          <cell r="K40">
            <v>65</v>
          </cell>
          <cell r="L40">
            <v>18</v>
          </cell>
        </row>
        <row r="41">
          <cell r="B41" t="str">
            <v>вопрос 14. Как бы Ты оценил заботу о Твоем здоровье и физическом развитии в школе</v>
          </cell>
          <cell r="D41">
            <v>108</v>
          </cell>
          <cell r="E41">
            <v>128</v>
          </cell>
          <cell r="F41">
            <v>244</v>
          </cell>
          <cell r="G41">
            <v>161</v>
          </cell>
          <cell r="H41">
            <v>83</v>
          </cell>
          <cell r="I41">
            <v>29</v>
          </cell>
          <cell r="J41">
            <v>173</v>
          </cell>
          <cell r="K41">
            <v>27</v>
          </cell>
          <cell r="L41">
            <v>6</v>
          </cell>
        </row>
        <row r="43">
          <cell r="D43">
            <v>375</v>
          </cell>
          <cell r="E43">
            <v>462</v>
          </cell>
          <cell r="F43">
            <v>1090</v>
          </cell>
          <cell r="G43">
            <v>535</v>
          </cell>
          <cell r="H43">
            <v>318</v>
          </cell>
          <cell r="I43">
            <v>82</v>
          </cell>
          <cell r="J43">
            <v>609</v>
          </cell>
          <cell r="K43">
            <v>102</v>
          </cell>
          <cell r="L43">
            <v>17</v>
          </cell>
        </row>
        <row r="44">
          <cell r="B44" t="str">
            <v>вопрос 15. Как бы Ты оценил учет педагогами Твоих индивидуальных возможностей и особенностей</v>
          </cell>
          <cell r="D44">
            <v>108</v>
          </cell>
          <cell r="E44">
            <v>128</v>
          </cell>
          <cell r="F44">
            <v>244</v>
          </cell>
          <cell r="G44">
            <v>161</v>
          </cell>
          <cell r="H44">
            <v>83</v>
          </cell>
          <cell r="I44">
            <v>29</v>
          </cell>
          <cell r="J44">
            <v>173</v>
          </cell>
          <cell r="K44">
            <v>27</v>
          </cell>
          <cell r="L44">
            <v>6</v>
          </cell>
        </row>
        <row r="46">
          <cell r="D46">
            <v>361</v>
          </cell>
          <cell r="E46">
            <v>439</v>
          </cell>
          <cell r="F46">
            <v>1070</v>
          </cell>
          <cell r="G46">
            <v>523</v>
          </cell>
          <cell r="H46">
            <v>323</v>
          </cell>
          <cell r="I46">
            <v>78</v>
          </cell>
          <cell r="J46">
            <v>617</v>
          </cell>
          <cell r="K46">
            <v>87</v>
          </cell>
          <cell r="L46">
            <v>15</v>
          </cell>
        </row>
        <row r="47">
          <cell r="B47" t="str">
            <v>вопрос 16. Как бы Ты оценил возможность обратиться к педагогу за советом и помощью в трудной ситуации</v>
          </cell>
          <cell r="D47">
            <v>108</v>
          </cell>
          <cell r="E47">
            <v>128</v>
          </cell>
          <cell r="F47">
            <v>244</v>
          </cell>
          <cell r="G47">
            <v>161</v>
          </cell>
          <cell r="H47">
            <v>83</v>
          </cell>
          <cell r="I47">
            <v>29</v>
          </cell>
          <cell r="J47">
            <v>173</v>
          </cell>
          <cell r="K47">
            <v>27</v>
          </cell>
          <cell r="L47">
            <v>6</v>
          </cell>
        </row>
        <row r="49">
          <cell r="D49">
            <v>376</v>
          </cell>
          <cell r="E49">
            <v>477</v>
          </cell>
          <cell r="F49">
            <v>1081</v>
          </cell>
          <cell r="G49">
            <v>571</v>
          </cell>
          <cell r="H49">
            <v>343</v>
          </cell>
          <cell r="I49">
            <v>79</v>
          </cell>
          <cell r="J49">
            <v>637</v>
          </cell>
          <cell r="K49">
            <v>100</v>
          </cell>
          <cell r="L49">
            <v>15</v>
          </cell>
        </row>
        <row r="50">
          <cell r="B50" t="str">
            <v xml:space="preserve">вопрос 17. Как бы Ты оценил возможность получения и качество дополнительных услуг в школе (кружки, секции, дополнительные занятия, каникулярные лагеря) </v>
          </cell>
          <cell r="D50">
            <v>108</v>
          </cell>
          <cell r="E50">
            <v>128</v>
          </cell>
          <cell r="F50">
            <v>244</v>
          </cell>
          <cell r="G50">
            <v>161</v>
          </cell>
          <cell r="H50">
            <v>83</v>
          </cell>
          <cell r="I50">
            <v>29</v>
          </cell>
          <cell r="J50">
            <v>173</v>
          </cell>
          <cell r="K50">
            <v>27</v>
          </cell>
          <cell r="L50">
            <v>6</v>
          </cell>
        </row>
        <row r="52">
          <cell r="D52">
            <v>348</v>
          </cell>
          <cell r="E52">
            <v>451</v>
          </cell>
          <cell r="F52">
            <v>1081</v>
          </cell>
          <cell r="G52">
            <v>556</v>
          </cell>
          <cell r="H52">
            <v>317</v>
          </cell>
          <cell r="I52">
            <v>86</v>
          </cell>
          <cell r="J52">
            <v>652</v>
          </cell>
          <cell r="K52">
            <v>99</v>
          </cell>
          <cell r="L52">
            <v>16</v>
          </cell>
        </row>
        <row r="53">
          <cell r="B53" t="str">
            <v>вопрос 18. Как бы Ты оценил предоставляемую Тебе возможность участвовать в различных мероприятиях (конкурсах, выставках, концертах, акциях, олимпиадах)</v>
          </cell>
          <cell r="D53">
            <v>108</v>
          </cell>
          <cell r="E53">
            <v>128</v>
          </cell>
          <cell r="F53">
            <v>244</v>
          </cell>
          <cell r="G53">
            <v>161</v>
          </cell>
          <cell r="H53">
            <v>83</v>
          </cell>
          <cell r="I53">
            <v>29</v>
          </cell>
          <cell r="J53">
            <v>173</v>
          </cell>
          <cell r="K53">
            <v>27</v>
          </cell>
          <cell r="L53">
            <v>6</v>
          </cell>
        </row>
        <row r="55">
          <cell r="D55">
            <v>409</v>
          </cell>
          <cell r="E55">
            <v>482</v>
          </cell>
          <cell r="F55">
            <v>1108</v>
          </cell>
          <cell r="G55">
            <v>598</v>
          </cell>
          <cell r="H55">
            <v>356</v>
          </cell>
          <cell r="I55">
            <v>93</v>
          </cell>
          <cell r="J55">
            <v>652</v>
          </cell>
          <cell r="K55">
            <v>107</v>
          </cell>
          <cell r="L55">
            <v>20</v>
          </cell>
        </row>
        <row r="56">
          <cell r="B56" t="str">
            <v>вопрос 19. Как бы Ты оценил поддержку Твоего интереса к творчеству, возможности выразить собственное мнение</v>
          </cell>
          <cell r="D56">
            <v>108</v>
          </cell>
          <cell r="E56">
            <v>128</v>
          </cell>
          <cell r="F56">
            <v>244</v>
          </cell>
          <cell r="G56">
            <v>161</v>
          </cell>
          <cell r="H56">
            <v>83</v>
          </cell>
          <cell r="I56">
            <v>29</v>
          </cell>
          <cell r="J56">
            <v>173</v>
          </cell>
          <cell r="K56">
            <v>27</v>
          </cell>
          <cell r="L56">
            <v>6</v>
          </cell>
        </row>
        <row r="58">
          <cell r="D58">
            <v>373</v>
          </cell>
          <cell r="E58">
            <v>438</v>
          </cell>
          <cell r="F58">
            <v>1081</v>
          </cell>
          <cell r="G58">
            <v>558</v>
          </cell>
          <cell r="H58">
            <v>325</v>
          </cell>
          <cell r="I58">
            <v>85</v>
          </cell>
          <cell r="J58">
            <v>627</v>
          </cell>
          <cell r="K58">
            <v>99</v>
          </cell>
          <cell r="L58">
            <v>16</v>
          </cell>
        </row>
        <row r="59">
          <cell r="B59" t="str">
            <v>вопрос 20. Как бы Ты оценил доброжелательность и вежливость педагогов школы и других работников организации</v>
          </cell>
          <cell r="D59">
            <v>108</v>
          </cell>
          <cell r="E59">
            <v>128</v>
          </cell>
          <cell r="F59">
            <v>244</v>
          </cell>
          <cell r="G59">
            <v>161</v>
          </cell>
          <cell r="H59">
            <v>83</v>
          </cell>
          <cell r="I59">
            <v>29</v>
          </cell>
          <cell r="J59">
            <v>173</v>
          </cell>
          <cell r="K59">
            <v>27</v>
          </cell>
          <cell r="L59">
            <v>6</v>
          </cell>
        </row>
        <row r="60">
          <cell r="D60">
            <v>79</v>
          </cell>
          <cell r="E60">
            <v>95</v>
          </cell>
          <cell r="F60">
            <v>225</v>
          </cell>
          <cell r="G60">
            <v>123</v>
          </cell>
          <cell r="H60">
            <v>77</v>
          </cell>
          <cell r="I60">
            <v>18</v>
          </cell>
          <cell r="J60">
            <v>149</v>
          </cell>
          <cell r="K60">
            <v>20</v>
          </cell>
          <cell r="L60">
            <v>5</v>
          </cell>
        </row>
        <row r="62">
          <cell r="B62" t="str">
            <v>вопрос 21. Как бы Ты оценил компетентность (профессионализм) педагогов школы</v>
          </cell>
          <cell r="D62">
            <v>108</v>
          </cell>
          <cell r="E62">
            <v>128</v>
          </cell>
          <cell r="F62">
            <v>244</v>
          </cell>
          <cell r="G62">
            <v>161</v>
          </cell>
          <cell r="H62">
            <v>83</v>
          </cell>
          <cell r="I62">
            <v>29</v>
          </cell>
          <cell r="J62">
            <v>173</v>
          </cell>
          <cell r="K62">
            <v>27</v>
          </cell>
          <cell r="L62">
            <v>6</v>
          </cell>
        </row>
        <row r="63">
          <cell r="D63">
            <v>84</v>
          </cell>
          <cell r="E63">
            <v>111</v>
          </cell>
          <cell r="F63">
            <v>227</v>
          </cell>
          <cell r="G63">
            <v>129</v>
          </cell>
          <cell r="H63">
            <v>80</v>
          </cell>
          <cell r="I63">
            <v>20</v>
          </cell>
          <cell r="J63">
            <v>152</v>
          </cell>
          <cell r="K63">
            <v>23</v>
          </cell>
          <cell r="L63">
            <v>4</v>
          </cell>
        </row>
        <row r="65">
          <cell r="B65" t="str">
            <v>вопрос 22. Как бы Ты оценил настроение, с которым Ты идешь в школу</v>
          </cell>
          <cell r="D65">
            <v>108</v>
          </cell>
          <cell r="E65">
            <v>128</v>
          </cell>
          <cell r="F65">
            <v>244</v>
          </cell>
          <cell r="G65">
            <v>161</v>
          </cell>
          <cell r="H65">
            <v>83</v>
          </cell>
          <cell r="I65">
            <v>29</v>
          </cell>
          <cell r="J65">
            <v>173</v>
          </cell>
          <cell r="K65">
            <v>27</v>
          </cell>
          <cell r="L65">
            <v>6</v>
          </cell>
        </row>
        <row r="66">
          <cell r="D66">
            <v>68</v>
          </cell>
          <cell r="E66">
            <v>87</v>
          </cell>
          <cell r="F66">
            <v>214</v>
          </cell>
          <cell r="G66">
            <v>88</v>
          </cell>
          <cell r="H66">
            <v>66</v>
          </cell>
          <cell r="I66">
            <v>13</v>
          </cell>
          <cell r="J66">
            <v>133</v>
          </cell>
          <cell r="K66">
            <v>19</v>
          </cell>
          <cell r="L66">
            <v>5</v>
          </cell>
        </row>
        <row r="68">
          <cell r="B68" t="str">
            <v>вопрос 23. Как бы Ты оценил Твои достижения в результате посещения школы (успеваемость, возможность общения, состояние здоровья, самостоятельность и т.п.)</v>
          </cell>
          <cell r="D68">
            <v>108</v>
          </cell>
          <cell r="E68">
            <v>128</v>
          </cell>
          <cell r="F68">
            <v>244</v>
          </cell>
          <cell r="G68">
            <v>161</v>
          </cell>
          <cell r="H68">
            <v>83</v>
          </cell>
          <cell r="I68">
            <v>29</v>
          </cell>
          <cell r="J68">
            <v>173</v>
          </cell>
          <cell r="K68">
            <v>27</v>
          </cell>
          <cell r="L68">
            <v>6</v>
          </cell>
        </row>
        <row r="69">
          <cell r="D69">
            <v>85</v>
          </cell>
          <cell r="E69">
            <v>112</v>
          </cell>
          <cell r="F69">
            <v>226</v>
          </cell>
          <cell r="G69">
            <v>121</v>
          </cell>
          <cell r="H69">
            <v>72</v>
          </cell>
          <cell r="I69">
            <v>24</v>
          </cell>
          <cell r="J69">
            <v>143</v>
          </cell>
          <cell r="K69">
            <v>22</v>
          </cell>
          <cell r="L69">
            <v>4</v>
          </cell>
        </row>
        <row r="74">
          <cell r="B74" t="str">
            <v>вопрос 25. Готов ли Ты рекомендовать свою школу друзьям, родственникам и знакомым?</v>
          </cell>
          <cell r="D74">
            <v>108</v>
          </cell>
          <cell r="E74">
            <v>128</v>
          </cell>
          <cell r="F74">
            <v>244</v>
          </cell>
          <cell r="G74">
            <v>161</v>
          </cell>
          <cell r="H74">
            <v>83</v>
          </cell>
          <cell r="I74">
            <v>29</v>
          </cell>
          <cell r="J74">
            <v>173</v>
          </cell>
          <cell r="K74">
            <v>27</v>
          </cell>
          <cell r="L74">
            <v>6</v>
          </cell>
        </row>
        <row r="75">
          <cell r="D75">
            <v>83</v>
          </cell>
          <cell r="E75">
            <v>95</v>
          </cell>
          <cell r="F75">
            <v>227</v>
          </cell>
          <cell r="G75">
            <v>110</v>
          </cell>
          <cell r="H75">
            <v>76</v>
          </cell>
          <cell r="I75">
            <v>14</v>
          </cell>
          <cell r="J75">
            <v>139</v>
          </cell>
          <cell r="K75">
            <v>24</v>
          </cell>
          <cell r="L75">
            <v>4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&#1089;&#1087;&#1086;&#1088;&#1090;&#1096;&#1082;&#1086;&#1083;&#1072;3.&#1088;&#1092;/" TargetMode="External"/><Relationship Id="rId3" Type="http://schemas.openxmlformats.org/officeDocument/2006/relationships/hyperlink" Target="http://www.megionschool3.edu.ru/" TargetMode="External"/><Relationship Id="rId7" Type="http://schemas.openxmlformats.org/officeDocument/2006/relationships/hyperlink" Target="http://shkola9.edu.ru/" TargetMode="External"/><Relationship Id="rId2" Type="http://schemas.openxmlformats.org/officeDocument/2006/relationships/hyperlink" Target="http://school2-megion.ru/" TargetMode="External"/><Relationship Id="rId1" Type="http://schemas.openxmlformats.org/officeDocument/2006/relationships/hyperlink" Target="http://www.86mmc-megionsch1.edusite.ru/" TargetMode="External"/><Relationship Id="rId6" Type="http://schemas.openxmlformats.org/officeDocument/2006/relationships/hyperlink" Target="http://www.86mmc-megionsch6.edusite.ru/" TargetMode="External"/><Relationship Id="rId5" Type="http://schemas.openxmlformats.org/officeDocument/2006/relationships/hyperlink" Target="http://www.gim5megion.ru/" TargetMode="External"/><Relationship Id="rId10" Type="http://schemas.openxmlformats.org/officeDocument/2006/relationships/printerSettings" Target="../printerSettings/printerSettings11.bin"/><Relationship Id="rId4" Type="http://schemas.openxmlformats.org/officeDocument/2006/relationships/hyperlink" Target="http://www.school4-megion.ru/" TargetMode="External"/><Relationship Id="rId9" Type="http://schemas.openxmlformats.org/officeDocument/2006/relationships/hyperlink" Target="http://www.shkola7.edusite.ru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zoomScale="60" zoomScaleNormal="60" workbookViewId="0">
      <selection activeCell="R19" sqref="R19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5.42578125" style="31" customWidth="1"/>
    <col min="12" max="13" width="11.5703125" style="31" customWidth="1"/>
    <col min="14" max="14" width="12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227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235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244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115.66025235551928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7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78.660252355519305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23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14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18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63"/>
      <c r="V18" s="37"/>
    </row>
    <row r="19" spans="2:22" ht="75" customHeight="1" x14ac:dyDescent="0.25">
      <c r="B19" s="72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72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72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72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72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72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72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72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72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18" customHeight="1" x14ac:dyDescent="0.25">
      <c r="B29" s="163"/>
      <c r="C29" s="164"/>
      <c r="D29" s="164"/>
      <c r="E29" s="164"/>
      <c r="F29" s="37"/>
      <c r="G29" s="37"/>
      <c r="H29" s="63" t="s">
        <v>48</v>
      </c>
      <c r="I29" s="63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26.587292274144151</v>
      </c>
      <c r="I30" s="75">
        <v>40</v>
      </c>
      <c r="J30" s="37"/>
      <c r="K30" s="30" t="s">
        <v>14</v>
      </c>
      <c r="L30" s="54">
        <v>8.6682847896440123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49.556576580246087</v>
      </c>
      <c r="I31" s="75">
        <v>70</v>
      </c>
      <c r="J31" s="37"/>
      <c r="K31" s="30" t="s">
        <v>17</v>
      </c>
      <c r="L31" s="54">
        <v>7.8084112149532707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15.799256505576208</v>
      </c>
      <c r="I32" s="75">
        <v>20</v>
      </c>
      <c r="J32" s="37"/>
      <c r="K32" s="30" t="s">
        <v>15</v>
      </c>
      <c r="L32" s="54">
        <v>6.6760168302945306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23.717126995552839</v>
      </c>
      <c r="I33" s="75">
        <v>30</v>
      </c>
      <c r="J33" s="37"/>
      <c r="K33" s="30" t="s">
        <v>16</v>
      </c>
      <c r="L33" s="54">
        <v>3.4345794392523366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115.66025235551928</v>
      </c>
      <c r="I34" s="76">
        <f>SUM(I30:I33)</f>
        <v>160</v>
      </c>
      <c r="J34" s="37"/>
      <c r="K34" s="30" t="s">
        <v>20</v>
      </c>
      <c r="L34" s="54">
        <v>6.3654320987654316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54">
        <v>6.3293768545994062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54">
        <v>5.5311572700296736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54">
        <v>8.1839762611275972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54">
        <v>7.6881188118811883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54">
        <v>6.7598253275109172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54">
        <v>8.6986899563318776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54">
        <v>7.7695167286245344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54">
        <v>8.0297397769516738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54">
        <v>7.8249336870026518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54">
        <v>7.7881040892193312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54">
        <v>8.104089219330854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115.6602523555193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63"/>
      <c r="S59" s="63"/>
      <c r="T59" s="63"/>
      <c r="U59" s="63"/>
      <c r="V59" s="63"/>
      <c r="W59" s="63"/>
      <c r="X59" s="63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63"/>
      <c r="S88" s="63"/>
      <c r="T88" s="63"/>
      <c r="U88" s="63"/>
      <c r="V88" s="63"/>
      <c r="W88" s="63"/>
      <c r="X88" s="63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C20:E20"/>
    <mergeCell ref="B2:C2"/>
    <mergeCell ref="D2:O2"/>
    <mergeCell ref="B3:C3"/>
    <mergeCell ref="D3:O3"/>
    <mergeCell ref="B4:C4"/>
    <mergeCell ref="D4:O4"/>
    <mergeCell ref="B5:C5"/>
    <mergeCell ref="D5:O5"/>
    <mergeCell ref="B7:C7"/>
    <mergeCell ref="B11:C11"/>
    <mergeCell ref="C19:E19"/>
    <mergeCell ref="C26:E26"/>
    <mergeCell ref="C27:E27"/>
    <mergeCell ref="B28:B29"/>
    <mergeCell ref="C28:E29"/>
    <mergeCell ref="B30:B32"/>
    <mergeCell ref="C30:E32"/>
    <mergeCell ref="C21:E21"/>
    <mergeCell ref="C22:E22"/>
    <mergeCell ref="C23:E23"/>
    <mergeCell ref="C24:E24"/>
    <mergeCell ref="C25:E25"/>
    <mergeCell ref="M28:M29"/>
    <mergeCell ref="L28:L29"/>
    <mergeCell ref="N28:N29"/>
    <mergeCell ref="B45:B47"/>
    <mergeCell ref="C45:E47"/>
    <mergeCell ref="B36:B38"/>
    <mergeCell ref="C36:E38"/>
    <mergeCell ref="B39:B41"/>
    <mergeCell ref="C39:E41"/>
    <mergeCell ref="B42:B44"/>
    <mergeCell ref="C42:E44"/>
    <mergeCell ref="B33:B35"/>
    <mergeCell ref="C33:E3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="50" zoomScaleNormal="50" workbookViewId="0">
      <selection activeCell="D27" sqref="D27"/>
    </sheetView>
  </sheetViews>
  <sheetFormatPr defaultColWidth="17.140625" defaultRowHeight="15.75" customHeight="1" x14ac:dyDescent="0.25"/>
  <cols>
    <col min="1" max="1" width="8" style="77" customWidth="1"/>
    <col min="2" max="2" width="56" style="77" customWidth="1"/>
    <col min="3" max="16384" width="17.140625" style="77"/>
  </cols>
  <sheetData>
    <row r="1" spans="1:25" ht="15.75" customHeight="1" x14ac:dyDescent="0.25">
      <c r="A1" s="177" t="s">
        <v>83</v>
      </c>
      <c r="B1" s="177"/>
      <c r="C1" s="177"/>
      <c r="D1" s="177"/>
    </row>
    <row r="2" spans="1:25" ht="15.75" customHeight="1" x14ac:dyDescent="0.25">
      <c r="A2" s="181"/>
      <c r="B2" s="181"/>
    </row>
    <row r="3" spans="1:25" ht="15.75" customHeight="1" x14ac:dyDescent="0.25">
      <c r="A3" s="177" t="s">
        <v>84</v>
      </c>
      <c r="B3" s="177"/>
      <c r="C3" s="181" t="s">
        <v>261</v>
      </c>
      <c r="D3" s="181"/>
      <c r="E3" s="181"/>
    </row>
    <row r="4" spans="1:25" ht="15.75" customHeight="1" x14ac:dyDescent="0.25">
      <c r="A4" s="177" t="s">
        <v>85</v>
      </c>
      <c r="B4" s="177"/>
      <c r="C4" s="181" t="s">
        <v>86</v>
      </c>
      <c r="D4" s="181"/>
      <c r="E4" s="181"/>
    </row>
    <row r="5" spans="1:25" ht="15.75" customHeight="1" x14ac:dyDescent="0.25">
      <c r="A5" s="177" t="s">
        <v>87</v>
      </c>
      <c r="B5" s="177"/>
      <c r="C5" s="78" t="s">
        <v>88</v>
      </c>
    </row>
    <row r="7" spans="1:25" ht="15.75" customHeight="1" x14ac:dyDescent="0.25">
      <c r="A7" s="178" t="s">
        <v>89</v>
      </c>
      <c r="B7" s="178"/>
      <c r="C7" s="178"/>
      <c r="D7" s="178"/>
      <c r="E7" s="178"/>
    </row>
    <row r="8" spans="1:25" ht="15.75" customHeight="1" x14ac:dyDescent="0.25">
      <c r="A8" s="179" t="s">
        <v>3</v>
      </c>
      <c r="B8" s="179" t="s">
        <v>90</v>
      </c>
      <c r="C8" s="179" t="s">
        <v>91</v>
      </c>
      <c r="D8" s="180" t="s">
        <v>92</v>
      </c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</row>
    <row r="9" spans="1:25" ht="15.75" customHeight="1" x14ac:dyDescent="0.25">
      <c r="A9" s="179"/>
      <c r="B9" s="179"/>
      <c r="C9" s="179"/>
      <c r="D9" s="175" t="s">
        <v>93</v>
      </c>
      <c r="E9" s="175" t="s">
        <v>94</v>
      </c>
      <c r="F9" s="175" t="s">
        <v>95</v>
      </c>
      <c r="G9" s="175"/>
      <c r="H9" s="175"/>
      <c r="I9" s="175"/>
      <c r="J9" s="175"/>
      <c r="K9" s="175" t="s">
        <v>96</v>
      </c>
      <c r="L9" s="175"/>
      <c r="M9" s="175"/>
      <c r="N9" s="175"/>
      <c r="O9" s="175"/>
      <c r="P9" s="175"/>
      <c r="Q9" s="175"/>
      <c r="R9" s="175"/>
      <c r="S9" s="175" t="s">
        <v>97</v>
      </c>
      <c r="T9" s="175"/>
      <c r="U9" s="175"/>
      <c r="V9" s="175" t="s">
        <v>98</v>
      </c>
      <c r="W9" s="175"/>
      <c r="X9" s="175"/>
      <c r="Y9" s="175"/>
    </row>
    <row r="10" spans="1:25" ht="15.75" customHeight="1" x14ac:dyDescent="0.25">
      <c r="A10" s="179"/>
      <c r="B10" s="179"/>
      <c r="C10" s="179"/>
      <c r="D10" s="175"/>
      <c r="E10" s="175"/>
      <c r="F10" s="176" t="s">
        <v>99</v>
      </c>
      <c r="G10" s="176"/>
      <c r="H10" s="176"/>
      <c r="I10" s="176"/>
      <c r="J10" s="176"/>
      <c r="K10" s="176" t="s">
        <v>99</v>
      </c>
      <c r="L10" s="176"/>
      <c r="M10" s="176"/>
      <c r="N10" s="176"/>
      <c r="O10" s="176"/>
      <c r="P10" s="176"/>
      <c r="Q10" s="176"/>
      <c r="R10" s="176"/>
      <c r="S10" s="176" t="s">
        <v>99</v>
      </c>
      <c r="T10" s="176"/>
      <c r="U10" s="176"/>
      <c r="V10" s="176" t="s">
        <v>99</v>
      </c>
      <c r="W10" s="176"/>
      <c r="X10" s="176"/>
      <c r="Y10" s="176"/>
    </row>
    <row r="11" spans="1:25" ht="157.5" customHeight="1" x14ac:dyDescent="0.25">
      <c r="A11" s="179"/>
      <c r="B11" s="179"/>
      <c r="C11" s="179"/>
      <c r="D11" s="175"/>
      <c r="E11" s="175"/>
      <c r="F11" s="79" t="s">
        <v>100</v>
      </c>
      <c r="G11" s="80" t="s">
        <v>101</v>
      </c>
      <c r="H11" s="80" t="s">
        <v>102</v>
      </c>
      <c r="I11" s="80" t="s">
        <v>103</v>
      </c>
      <c r="J11" s="80" t="s">
        <v>104</v>
      </c>
      <c r="K11" s="79" t="s">
        <v>100</v>
      </c>
      <c r="L11" s="80" t="s">
        <v>105</v>
      </c>
      <c r="M11" s="80" t="s">
        <v>106</v>
      </c>
      <c r="N11" s="80" t="s">
        <v>107</v>
      </c>
      <c r="O11" s="80" t="s">
        <v>108</v>
      </c>
      <c r="P11" s="80" t="s">
        <v>109</v>
      </c>
      <c r="Q11" s="80" t="s">
        <v>110</v>
      </c>
      <c r="R11" s="80" t="s">
        <v>111</v>
      </c>
      <c r="S11" s="79" t="s">
        <v>100</v>
      </c>
      <c r="T11" s="80" t="s">
        <v>112</v>
      </c>
      <c r="U11" s="80" t="s">
        <v>113</v>
      </c>
      <c r="V11" s="79" t="s">
        <v>100</v>
      </c>
      <c r="W11" s="80" t="s">
        <v>114</v>
      </c>
      <c r="X11" s="80" t="s">
        <v>115</v>
      </c>
      <c r="Y11" s="80" t="s">
        <v>116</v>
      </c>
    </row>
    <row r="12" spans="1:25" ht="47.25" customHeight="1" x14ac:dyDescent="0.25">
      <c r="A12" s="174" t="s">
        <v>117</v>
      </c>
      <c r="B12" s="174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spans="1:25" ht="47.25" customHeight="1" x14ac:dyDescent="0.25">
      <c r="A13" s="82">
        <v>1</v>
      </c>
      <c r="B13" s="207" t="s">
        <v>227</v>
      </c>
      <c r="C13" s="6">
        <v>115.66025235551928</v>
      </c>
      <c r="D13" s="6">
        <f>F13+K13+S13+V13</f>
        <v>115.66025235551928</v>
      </c>
      <c r="E13" s="83">
        <f>G13+H13+I13+J13+L13+M13+N13+O13+P13+Q13+R13+T13+U13+W13+X13+Y13</f>
        <v>115.66025235551929</v>
      </c>
      <c r="F13" s="10">
        <v>26.587292274144151</v>
      </c>
      <c r="G13" s="140">
        <v>8.6682847896440123</v>
      </c>
      <c r="H13" s="140">
        <v>6.6760168302945306</v>
      </c>
      <c r="I13" s="140">
        <v>3.4345794392523366</v>
      </c>
      <c r="J13" s="140">
        <v>7.8084112149532707</v>
      </c>
      <c r="K13" s="10">
        <v>49.556576580246087</v>
      </c>
      <c r="L13" s="140">
        <v>8.1839762611275972</v>
      </c>
      <c r="M13" s="140">
        <v>6.7598253275109172</v>
      </c>
      <c r="N13" s="140">
        <v>6.3654320987654316</v>
      </c>
      <c r="O13" s="140">
        <v>7.6881188118811883</v>
      </c>
      <c r="P13" s="140">
        <v>5.5311572700296736</v>
      </c>
      <c r="Q13" s="140">
        <v>6.3293768545994062</v>
      </c>
      <c r="R13" s="140">
        <v>8.6986899563318776</v>
      </c>
      <c r="S13" s="10">
        <v>15.799256505576208</v>
      </c>
      <c r="T13" s="140">
        <v>7.7695167286245344</v>
      </c>
      <c r="U13" s="140">
        <v>8.0297397769516738</v>
      </c>
      <c r="V13" s="10">
        <v>23.717126995552839</v>
      </c>
      <c r="W13" s="140">
        <v>7.8249336870026518</v>
      </c>
      <c r="X13" s="140">
        <v>8.104089219330854</v>
      </c>
      <c r="Y13" s="140">
        <v>7.7881040892193312</v>
      </c>
    </row>
    <row r="14" spans="1:25" ht="47.25" customHeight="1" x14ac:dyDescent="0.25">
      <c r="A14" s="82">
        <v>2</v>
      </c>
      <c r="B14" s="207" t="s">
        <v>228</v>
      </c>
      <c r="C14" s="6">
        <v>124.67097952940964</v>
      </c>
      <c r="D14" s="6">
        <f t="shared" ref="D14:D21" si="0">F14+K14+S14+V14</f>
        <v>124.67097952940964</v>
      </c>
      <c r="E14" s="83">
        <f t="shared" ref="E14:E21" si="1">G14+H14+I14+J14+L14+M14+N14+O14+P14+Q14+R14+T14+U14+W14+X14+Y14</f>
        <v>124.67097952940965</v>
      </c>
      <c r="F14" s="10">
        <v>31.805431705445876</v>
      </c>
      <c r="G14" s="140">
        <v>9.2132963988919663</v>
      </c>
      <c r="H14" s="140">
        <v>8.1115151515151513</v>
      </c>
      <c r="I14" s="140">
        <v>5.1860465116279073</v>
      </c>
      <c r="J14" s="140">
        <v>9.2945736434108532</v>
      </c>
      <c r="K14" s="10">
        <v>48.595527324585476</v>
      </c>
      <c r="L14" s="140">
        <v>9.007633587786259</v>
      </c>
      <c r="M14" s="140">
        <v>6.3849056603773588</v>
      </c>
      <c r="N14" s="140">
        <v>7.9694989106753811</v>
      </c>
      <c r="O14" s="140">
        <v>6.1180555555555554</v>
      </c>
      <c r="P14" s="140">
        <v>4.0190839694656493</v>
      </c>
      <c r="Q14" s="140">
        <v>5.8812553011026294</v>
      </c>
      <c r="R14" s="140">
        <v>9.2150943396226417</v>
      </c>
      <c r="S14" s="10">
        <v>18.165137614678898</v>
      </c>
      <c r="T14" s="140">
        <v>8.8073394495412849</v>
      </c>
      <c r="U14" s="140">
        <v>9.3577981651376145</v>
      </c>
      <c r="V14" s="10">
        <v>26.1048828846994</v>
      </c>
      <c r="W14" s="140">
        <v>8.5054945054945055</v>
      </c>
      <c r="X14" s="140">
        <v>8.7767584097859324</v>
      </c>
      <c r="Y14" s="140">
        <v>8.8226299694189603</v>
      </c>
    </row>
    <row r="15" spans="1:25" ht="47.25" customHeight="1" x14ac:dyDescent="0.25">
      <c r="A15" s="82">
        <v>3</v>
      </c>
      <c r="B15" s="207" t="s">
        <v>229</v>
      </c>
      <c r="C15" s="6">
        <v>133.3965534470442</v>
      </c>
      <c r="D15" s="6">
        <f t="shared" si="0"/>
        <v>133.3965534470442</v>
      </c>
      <c r="E15" s="83">
        <f t="shared" si="1"/>
        <v>133.39655344704417</v>
      </c>
      <c r="F15" s="10">
        <v>32.784248001332443</v>
      </c>
      <c r="G15" s="140">
        <v>9.7039473684210513</v>
      </c>
      <c r="H15" s="140">
        <v>7.65625</v>
      </c>
      <c r="I15" s="140">
        <v>5.6835443037974684</v>
      </c>
      <c r="J15" s="140">
        <v>9.7405063291139236</v>
      </c>
      <c r="K15" s="10">
        <v>53.08065202669151</v>
      </c>
      <c r="L15" s="140">
        <v>8.5035211267605639</v>
      </c>
      <c r="M15" s="140">
        <v>7.7253086419753085</v>
      </c>
      <c r="N15" s="140">
        <v>7.56</v>
      </c>
      <c r="O15" s="140">
        <v>8.6204933586337766</v>
      </c>
      <c r="P15" s="140">
        <v>5.513204225352113</v>
      </c>
      <c r="Q15" s="140">
        <v>5.59330985915493</v>
      </c>
      <c r="R15" s="140">
        <v>9.5648148148148149</v>
      </c>
      <c r="S15" s="10">
        <v>19.094650205761319</v>
      </c>
      <c r="T15" s="140">
        <v>9.5267489711934168</v>
      </c>
      <c r="U15" s="140">
        <v>9.567901234567902</v>
      </c>
      <c r="V15" s="10">
        <v>28.437003213258922</v>
      </c>
      <c r="W15" s="140">
        <v>9.4246575342465757</v>
      </c>
      <c r="X15" s="140">
        <v>9.567901234567902</v>
      </c>
      <c r="Y15" s="140">
        <v>9.4444444444444446</v>
      </c>
    </row>
    <row r="16" spans="1:25" ht="47.25" customHeight="1" x14ac:dyDescent="0.25">
      <c r="A16" s="82">
        <v>4</v>
      </c>
      <c r="B16" s="207" t="s">
        <v>230</v>
      </c>
      <c r="C16" s="6">
        <v>121.59223939931283</v>
      </c>
      <c r="D16" s="6">
        <f t="shared" si="0"/>
        <v>121.59223939931283</v>
      </c>
      <c r="E16" s="83">
        <f t="shared" si="1"/>
        <v>121.59223939931283</v>
      </c>
      <c r="F16" s="10">
        <v>27.38616133656398</v>
      </c>
      <c r="G16" s="140">
        <v>8.7674418604651159</v>
      </c>
      <c r="H16" s="140">
        <v>6.6616379310344822</v>
      </c>
      <c r="I16" s="140">
        <v>3.8412017167381975</v>
      </c>
      <c r="J16" s="140">
        <v>8.1158798283261806</v>
      </c>
      <c r="K16" s="10">
        <v>53.419328580347191</v>
      </c>
      <c r="L16" s="140">
        <v>8.7481296758104747</v>
      </c>
      <c r="M16" s="140">
        <v>9.0791666666666657</v>
      </c>
      <c r="N16" s="140">
        <v>6.6916666666666664</v>
      </c>
      <c r="O16" s="140">
        <v>8.9405255878284926</v>
      </c>
      <c r="P16" s="140">
        <v>4.7169576059850371</v>
      </c>
      <c r="Q16" s="140">
        <v>8.5137157107231918</v>
      </c>
      <c r="R16" s="140">
        <v>6.7291666666666661</v>
      </c>
      <c r="S16" s="10">
        <v>16.987577639751553</v>
      </c>
      <c r="T16" s="140">
        <v>8.3850931677018643</v>
      </c>
      <c r="U16" s="140">
        <v>8.6024844720496887</v>
      </c>
      <c r="V16" s="10">
        <v>23.799171842650104</v>
      </c>
      <c r="W16" s="140">
        <v>7.9917184265010359</v>
      </c>
      <c r="X16" s="140">
        <v>8.012422360248447</v>
      </c>
      <c r="Y16" s="140">
        <v>7.7950310559006208</v>
      </c>
    </row>
    <row r="17" spans="1:25" ht="47.25" customHeight="1" x14ac:dyDescent="0.25">
      <c r="A17" s="82">
        <v>5</v>
      </c>
      <c r="B17" s="207" t="s">
        <v>231</v>
      </c>
      <c r="C17" s="6">
        <v>121.27019371857182</v>
      </c>
      <c r="D17" s="6">
        <f t="shared" si="0"/>
        <v>121.27019371857182</v>
      </c>
      <c r="E17" s="83">
        <f t="shared" si="1"/>
        <v>121.27019371857182</v>
      </c>
      <c r="F17" s="10">
        <v>26.167982920263622</v>
      </c>
      <c r="G17" s="140">
        <v>8.8721804511278197</v>
      </c>
      <c r="H17" s="140">
        <v>6.8024691358024691</v>
      </c>
      <c r="I17" s="140">
        <v>3.3466666666666667</v>
      </c>
      <c r="J17" s="140">
        <v>7.1466666666666665</v>
      </c>
      <c r="K17" s="10">
        <v>47.953659369181231</v>
      </c>
      <c r="L17" s="140">
        <v>7.9435028248587569</v>
      </c>
      <c r="M17" s="140">
        <v>6.914893617021276</v>
      </c>
      <c r="N17" s="140">
        <v>8.1023255813953483</v>
      </c>
      <c r="O17" s="140">
        <v>8.1803797468354418</v>
      </c>
      <c r="P17" s="140">
        <v>6.1045197740112993</v>
      </c>
      <c r="Q17" s="140">
        <v>5.8888888888888893</v>
      </c>
      <c r="R17" s="140">
        <v>4.8191489361702127</v>
      </c>
      <c r="S17" s="10">
        <v>19.208633093525179</v>
      </c>
      <c r="T17" s="140">
        <v>9.4964028776978413</v>
      </c>
      <c r="U17" s="140">
        <v>9.7122302158273381</v>
      </c>
      <c r="V17" s="10">
        <v>27.939918335601789</v>
      </c>
      <c r="W17" s="140">
        <v>9.5945945945945947</v>
      </c>
      <c r="X17" s="140">
        <v>9.4244604316546763</v>
      </c>
      <c r="Y17" s="140">
        <v>8.9208633093525176</v>
      </c>
    </row>
    <row r="18" spans="1:25" ht="47.25" customHeight="1" x14ac:dyDescent="0.25">
      <c r="A18" s="82">
        <v>6</v>
      </c>
      <c r="B18" s="207" t="s">
        <v>232</v>
      </c>
      <c r="C18" s="6">
        <v>112.80502982420043</v>
      </c>
      <c r="D18" s="6">
        <f t="shared" si="0"/>
        <v>112.80502982420043</v>
      </c>
      <c r="E18" s="83">
        <f t="shared" si="1"/>
        <v>112.80502982420042</v>
      </c>
      <c r="F18" s="10">
        <v>29.643490704276946</v>
      </c>
      <c r="G18" s="140">
        <v>8.7249999999999996</v>
      </c>
      <c r="H18" s="140">
        <v>8.7709497206703908</v>
      </c>
      <c r="I18" s="140">
        <v>4.4098360655737707</v>
      </c>
      <c r="J18" s="140">
        <v>7.7377049180327866</v>
      </c>
      <c r="K18" s="10">
        <v>48.051679964993902</v>
      </c>
      <c r="L18" s="140">
        <v>7.301075268817204</v>
      </c>
      <c r="M18" s="140">
        <v>6.3125</v>
      </c>
      <c r="N18" s="140">
        <v>8.7826086956521738</v>
      </c>
      <c r="O18" s="140">
        <v>7.3231707317073171</v>
      </c>
      <c r="P18" s="140">
        <v>4.306451612903226</v>
      </c>
      <c r="Q18" s="140">
        <v>7.4946236559139781</v>
      </c>
      <c r="R18" s="140">
        <v>6.53125</v>
      </c>
      <c r="S18" s="10">
        <v>14.366197183098592</v>
      </c>
      <c r="T18" s="140">
        <v>6.901408450704225</v>
      </c>
      <c r="U18" s="140">
        <v>7.464788732394366</v>
      </c>
      <c r="V18" s="10">
        <v>20.743661971830988</v>
      </c>
      <c r="W18" s="140">
        <v>6.8000000000000007</v>
      </c>
      <c r="X18" s="140">
        <v>6.76056338028169</v>
      </c>
      <c r="Y18" s="140">
        <v>7.183098591549296</v>
      </c>
    </row>
    <row r="19" spans="1:25" ht="47.25" customHeight="1" x14ac:dyDescent="0.25">
      <c r="A19" s="82">
        <v>7</v>
      </c>
      <c r="B19" s="207" t="s">
        <v>233</v>
      </c>
      <c r="C19" s="6">
        <v>117.71374414000805</v>
      </c>
      <c r="D19" s="6">
        <f t="shared" si="0"/>
        <v>117.71374414000805</v>
      </c>
      <c r="E19" s="83">
        <f t="shared" si="1"/>
        <v>117.713744140008</v>
      </c>
      <c r="F19" s="10">
        <v>26.536024844720497</v>
      </c>
      <c r="G19" s="140">
        <v>8.878881987577639</v>
      </c>
      <c r="H19" s="140">
        <v>6.8496894409937887</v>
      </c>
      <c r="I19" s="140">
        <v>3.8819875776397517</v>
      </c>
      <c r="J19" s="140">
        <v>6.9254658385093162</v>
      </c>
      <c r="K19" s="10">
        <v>48.168621222359675</v>
      </c>
      <c r="L19" s="140">
        <v>7.8862973760932942</v>
      </c>
      <c r="M19" s="140">
        <v>6.1823529411764708</v>
      </c>
      <c r="N19" s="140">
        <v>5.6426735218508997</v>
      </c>
      <c r="O19" s="140">
        <v>8.890625</v>
      </c>
      <c r="P19" s="140">
        <v>4.833819241982507</v>
      </c>
      <c r="Q19" s="140">
        <v>7.7210884353741491</v>
      </c>
      <c r="R19" s="140">
        <v>7.0117647058823529</v>
      </c>
      <c r="S19" s="10">
        <v>17.643097643097644</v>
      </c>
      <c r="T19" s="140">
        <v>8.8215488215488218</v>
      </c>
      <c r="U19" s="140">
        <v>8.8215488215488218</v>
      </c>
      <c r="V19" s="10">
        <v>25.366000429830219</v>
      </c>
      <c r="W19" s="140">
        <v>8.4468085106382986</v>
      </c>
      <c r="X19" s="140">
        <v>8.518518518518519</v>
      </c>
      <c r="Y19" s="140">
        <v>8.4006734006734014</v>
      </c>
    </row>
    <row r="20" spans="1:25" ht="47.25" customHeight="1" x14ac:dyDescent="0.25">
      <c r="A20" s="82">
        <v>8</v>
      </c>
      <c r="B20" s="207" t="s">
        <v>234</v>
      </c>
      <c r="C20" s="6">
        <v>128.4904588286679</v>
      </c>
      <c r="D20" s="6">
        <f t="shared" ref="D20:D21" si="2">F20+K20+S20+V20</f>
        <v>128.4904588286679</v>
      </c>
      <c r="E20" s="83">
        <f t="shared" ref="E20:E21" si="3">G20+H20+I20+J20+L20+M20+N20+O20+P20+Q20+R20+T20+U20+W20+X20+Y20</f>
        <v>128.4904588286679</v>
      </c>
      <c r="F20" s="10">
        <v>30.548408392674268</v>
      </c>
      <c r="G20" s="140">
        <v>9.2361809045226124</v>
      </c>
      <c r="H20" s="140">
        <v>8.2322274881516577</v>
      </c>
      <c r="I20" s="140">
        <v>4.92</v>
      </c>
      <c r="J20" s="140">
        <v>8.16</v>
      </c>
      <c r="K20" s="10">
        <v>52.428978540568778</v>
      </c>
      <c r="L20" s="140">
        <v>8.3578431372549016</v>
      </c>
      <c r="M20" s="140">
        <v>9.158192090395481</v>
      </c>
      <c r="N20" s="140">
        <v>6.4588235294117649</v>
      </c>
      <c r="O20" s="140">
        <v>6.3109243697478989</v>
      </c>
      <c r="P20" s="140">
        <v>5.2671568627450984</v>
      </c>
      <c r="Q20" s="140">
        <v>7.9607843137254903</v>
      </c>
      <c r="R20" s="140">
        <v>8.9152542372881349</v>
      </c>
      <c r="S20" s="10">
        <v>17.843137254901961</v>
      </c>
      <c r="T20" s="140">
        <v>8.8888888888888893</v>
      </c>
      <c r="U20" s="140">
        <v>8.9542483660130721</v>
      </c>
      <c r="V20" s="10">
        <v>27.669934640522875</v>
      </c>
      <c r="W20" s="140">
        <v>9.5</v>
      </c>
      <c r="X20" s="140">
        <v>9.0849673202614376</v>
      </c>
      <c r="Y20" s="140">
        <v>9.0849673202614376</v>
      </c>
    </row>
    <row r="21" spans="1:25" ht="47.25" customHeight="1" x14ac:dyDescent="0.25">
      <c r="A21" s="82">
        <v>9</v>
      </c>
      <c r="B21" s="207" t="s">
        <v>226</v>
      </c>
      <c r="C21" s="6">
        <v>88.334931104032833</v>
      </c>
      <c r="D21" s="6">
        <f t="shared" si="2"/>
        <v>88.334931104032833</v>
      </c>
      <c r="E21" s="83">
        <f t="shared" si="3"/>
        <v>88.334931104032833</v>
      </c>
      <c r="F21" s="10">
        <v>22.091431453428683</v>
      </c>
      <c r="G21" s="140">
        <v>6.2653061224489797</v>
      </c>
      <c r="H21" s="140">
        <v>6.5533980582524274</v>
      </c>
      <c r="I21" s="140">
        <v>4.0681818181818183</v>
      </c>
      <c r="J21" s="140">
        <v>5.204545454545455</v>
      </c>
      <c r="K21" s="10">
        <v>25.698519207318625</v>
      </c>
      <c r="L21" s="140">
        <v>3.1666666666666665</v>
      </c>
      <c r="M21" s="140">
        <v>3.2407407407407409</v>
      </c>
      <c r="N21" s="140">
        <v>4.9016393442622945</v>
      </c>
      <c r="O21" s="140">
        <v>3.403361344537815</v>
      </c>
      <c r="P21" s="140">
        <v>3.3916666666666666</v>
      </c>
      <c r="Q21" s="140">
        <v>3.4833333333333334</v>
      </c>
      <c r="R21" s="140">
        <v>4.1111111111111107</v>
      </c>
      <c r="S21" s="10">
        <v>17.457627118644069</v>
      </c>
      <c r="T21" s="140">
        <v>8.9830508474576281</v>
      </c>
      <c r="U21" s="140">
        <v>8.4745762711864394</v>
      </c>
      <c r="V21" s="10">
        <v>23.087353324641459</v>
      </c>
      <c r="W21" s="140">
        <v>6.3076923076923075</v>
      </c>
      <c r="X21" s="140">
        <v>8.3050847457627128</v>
      </c>
      <c r="Y21" s="140">
        <v>8.4745762711864394</v>
      </c>
    </row>
  </sheetData>
  <mergeCells count="23">
    <mergeCell ref="A1:D1"/>
    <mergeCell ref="A2:B2"/>
    <mergeCell ref="A3:B3"/>
    <mergeCell ref="C3:E3"/>
    <mergeCell ref="A4:B4"/>
    <mergeCell ref="C4:E4"/>
    <mergeCell ref="S9:U9"/>
    <mergeCell ref="V9:Y9"/>
    <mergeCell ref="F10:J10"/>
    <mergeCell ref="K10:R10"/>
    <mergeCell ref="A5:B5"/>
    <mergeCell ref="A7:E7"/>
    <mergeCell ref="A8:A11"/>
    <mergeCell ref="B8:B11"/>
    <mergeCell ref="C8:C11"/>
    <mergeCell ref="D8:Y8"/>
    <mergeCell ref="S10:U10"/>
    <mergeCell ref="V10:Y10"/>
    <mergeCell ref="A12:B12"/>
    <mergeCell ref="D9:D11"/>
    <mergeCell ref="E9:E11"/>
    <mergeCell ref="F9:J9"/>
    <mergeCell ref="K9:R9"/>
  </mergeCells>
  <pageMargins left="0.70866141732283472" right="0.70866141732283472" top="0.74803149606299213" bottom="0.74803149606299213" header="0.31496062992125984" footer="0.31496062992125984"/>
  <pageSetup paperSize="9" scale="28" fitToHeight="1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1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9.140625" customWidth="1"/>
    <col min="3" max="3" width="14.5703125" customWidth="1"/>
    <col min="4" max="4" width="46.5703125" customWidth="1"/>
    <col min="5" max="5" width="16.140625" customWidth="1"/>
    <col min="6" max="6" width="18.42578125" style="136" customWidth="1"/>
    <col min="7" max="7" width="18" style="7" customWidth="1"/>
    <col min="8" max="10" width="9.140625" customWidth="1"/>
    <col min="11" max="11" width="11" customWidth="1"/>
    <col min="12" max="12" width="9.140625" customWidth="1"/>
    <col min="13" max="13" width="13" customWidth="1"/>
    <col min="14" max="14" width="13.85546875" customWidth="1"/>
    <col min="15" max="15" width="13.5703125" customWidth="1"/>
    <col min="16" max="16" width="13.28515625" customWidth="1"/>
    <col min="17" max="33" width="12.5703125" customWidth="1"/>
    <col min="34" max="34" width="9.140625" customWidth="1"/>
    <col min="35" max="35" width="11" customWidth="1"/>
    <col min="36" max="36" width="12" customWidth="1"/>
    <col min="37" max="37" width="16.5703125" customWidth="1"/>
    <col min="38" max="42" width="9.140625" customWidth="1"/>
    <col min="43" max="43" width="12.7109375" customWidth="1"/>
    <col min="44" max="44" width="9.140625" customWidth="1"/>
  </cols>
  <sheetData>
    <row r="1" spans="1:45" ht="45.75" customHeight="1" x14ac:dyDescent="0.25">
      <c r="A1" s="17" t="s">
        <v>200</v>
      </c>
      <c r="B1" s="5" t="s">
        <v>3</v>
      </c>
      <c r="C1" s="2" t="s">
        <v>0</v>
      </c>
      <c r="D1" s="1" t="s">
        <v>183</v>
      </c>
      <c r="E1" s="1" t="s">
        <v>262</v>
      </c>
      <c r="F1" s="1" t="s">
        <v>5</v>
      </c>
      <c r="G1" s="1" t="s">
        <v>4</v>
      </c>
      <c r="H1" s="5" t="s">
        <v>1</v>
      </c>
      <c r="I1" s="17" t="s">
        <v>6</v>
      </c>
      <c r="J1" s="17" t="s">
        <v>200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17" t="s">
        <v>14</v>
      </c>
      <c r="S1" s="17" t="s">
        <v>17</v>
      </c>
      <c r="T1" s="17" t="s">
        <v>15</v>
      </c>
      <c r="U1" s="17" t="s">
        <v>16</v>
      </c>
      <c r="V1" s="17" t="s">
        <v>20</v>
      </c>
      <c r="W1" s="17" t="s">
        <v>23</v>
      </c>
      <c r="X1" s="17" t="s">
        <v>22</v>
      </c>
      <c r="Y1" s="17" t="s">
        <v>18</v>
      </c>
      <c r="Z1" s="17" t="s">
        <v>21</v>
      </c>
      <c r="AA1" s="17" t="s">
        <v>19</v>
      </c>
      <c r="AB1" s="17" t="s">
        <v>24</v>
      </c>
      <c r="AC1" s="17" t="s">
        <v>25</v>
      </c>
      <c r="AD1" s="17" t="s">
        <v>26</v>
      </c>
      <c r="AE1" s="17" t="s">
        <v>27</v>
      </c>
      <c r="AF1" s="17" t="s">
        <v>29</v>
      </c>
      <c r="AG1" s="17" t="s">
        <v>28</v>
      </c>
      <c r="AH1" s="17" t="s">
        <v>200</v>
      </c>
      <c r="AI1" s="5" t="s">
        <v>30</v>
      </c>
      <c r="AJ1" s="5" t="s">
        <v>31</v>
      </c>
      <c r="AK1" s="5" t="s">
        <v>201</v>
      </c>
      <c r="AL1" s="5" t="s">
        <v>32</v>
      </c>
      <c r="AM1" s="5" t="s">
        <v>33</v>
      </c>
      <c r="AN1" s="5" t="s">
        <v>184</v>
      </c>
      <c r="AO1" s="5" t="s">
        <v>6</v>
      </c>
      <c r="AP1" s="5" t="s">
        <v>6</v>
      </c>
      <c r="AQ1" s="5" t="s">
        <v>185</v>
      </c>
      <c r="AR1" s="5" t="s">
        <v>6</v>
      </c>
      <c r="AS1" s="5" t="s">
        <v>3</v>
      </c>
    </row>
    <row r="2" spans="1:45" ht="38.25" x14ac:dyDescent="0.25">
      <c r="A2" s="16">
        <v>1</v>
      </c>
      <c r="B2" s="150">
        <v>3</v>
      </c>
      <c r="C2" s="150" t="s">
        <v>195</v>
      </c>
      <c r="D2" s="207" t="s">
        <v>229</v>
      </c>
      <c r="E2" s="216" t="s">
        <v>261</v>
      </c>
      <c r="F2" s="150" t="s">
        <v>237</v>
      </c>
      <c r="G2" s="150" t="s">
        <v>246</v>
      </c>
      <c r="H2" s="6">
        <v>133.3965534470442</v>
      </c>
      <c r="I2" s="9">
        <f>H2/160</f>
        <v>0.83372845904402626</v>
      </c>
      <c r="J2" s="16">
        <v>1</v>
      </c>
      <c r="K2" s="10">
        <v>98.396553447044184</v>
      </c>
      <c r="L2" s="10">
        <v>23</v>
      </c>
      <c r="M2" s="10">
        <v>12</v>
      </c>
      <c r="N2" s="10">
        <v>32.784248001332443</v>
      </c>
      <c r="O2" s="10">
        <v>53.08065202669151</v>
      </c>
      <c r="P2" s="10">
        <v>19.094650205761319</v>
      </c>
      <c r="Q2" s="10">
        <v>28.437003213258922</v>
      </c>
      <c r="R2" s="10">
        <v>9.7039473684210513</v>
      </c>
      <c r="S2" s="10">
        <v>9.7405063291139236</v>
      </c>
      <c r="T2" s="10">
        <v>7.65625</v>
      </c>
      <c r="U2" s="10">
        <v>5.6835443037974684</v>
      </c>
      <c r="V2" s="10">
        <v>7.56</v>
      </c>
      <c r="W2" s="10">
        <v>5.59330985915493</v>
      </c>
      <c r="X2" s="10">
        <v>5.513204225352113</v>
      </c>
      <c r="Y2" s="10">
        <v>8.5035211267605639</v>
      </c>
      <c r="Z2" s="10">
        <v>8.6204933586337766</v>
      </c>
      <c r="AA2" s="10">
        <v>7.7253086419753085</v>
      </c>
      <c r="AB2" s="10">
        <v>9.5648148148148149</v>
      </c>
      <c r="AC2" s="10">
        <v>9.5267489711934168</v>
      </c>
      <c r="AD2" s="10">
        <v>9.567901234567902</v>
      </c>
      <c r="AE2" s="10">
        <v>9.4246575342465757</v>
      </c>
      <c r="AF2" s="10">
        <v>9.4444444444444446</v>
      </c>
      <c r="AG2" s="10">
        <v>9.567901234567902</v>
      </c>
      <c r="AH2" s="16">
        <v>1</v>
      </c>
      <c r="AI2" s="13">
        <v>82</v>
      </c>
      <c r="AJ2" s="13">
        <v>242</v>
      </c>
      <c r="AK2" s="13">
        <v>244</v>
      </c>
      <c r="AL2" s="13">
        <v>1</v>
      </c>
      <c r="AM2" s="13">
        <v>1</v>
      </c>
      <c r="AN2" s="13">
        <v>957</v>
      </c>
      <c r="AO2" s="152">
        <f>AK2/AN2</f>
        <v>0.2549634273772205</v>
      </c>
      <c r="AP2" s="152">
        <f>AJ2/AN2</f>
        <v>0.25287356321839083</v>
      </c>
      <c r="AQ2" s="13">
        <v>58</v>
      </c>
      <c r="AR2" s="12">
        <f>AI2/AQ2</f>
        <v>1.4137931034482758</v>
      </c>
      <c r="AS2" s="3">
        <v>3</v>
      </c>
    </row>
    <row r="3" spans="1:45" ht="38.25" x14ac:dyDescent="0.25">
      <c r="A3" s="16">
        <v>2</v>
      </c>
      <c r="B3" s="150">
        <v>8</v>
      </c>
      <c r="C3" s="150" t="s">
        <v>207</v>
      </c>
      <c r="D3" s="207" t="s">
        <v>234</v>
      </c>
      <c r="E3" s="216" t="s">
        <v>261</v>
      </c>
      <c r="F3" s="150" t="s">
        <v>242</v>
      </c>
      <c r="G3" s="8" t="s">
        <v>251</v>
      </c>
      <c r="H3" s="6">
        <v>128.4904588286679</v>
      </c>
      <c r="I3" s="9">
        <f>H3/160</f>
        <v>0.80306536767917436</v>
      </c>
      <c r="J3" s="16">
        <v>2</v>
      </c>
      <c r="K3" s="10">
        <v>91.490458828667897</v>
      </c>
      <c r="L3" s="10">
        <v>28</v>
      </c>
      <c r="M3" s="10">
        <v>9</v>
      </c>
      <c r="N3" s="10">
        <v>30.548408392674268</v>
      </c>
      <c r="O3" s="10">
        <v>52.428978540568778</v>
      </c>
      <c r="P3" s="10">
        <v>17.843137254901961</v>
      </c>
      <c r="Q3" s="10">
        <v>27.669934640522875</v>
      </c>
      <c r="R3" s="10">
        <v>9.2361809045226124</v>
      </c>
      <c r="S3" s="10">
        <v>8.16</v>
      </c>
      <c r="T3" s="10">
        <v>8.2322274881516577</v>
      </c>
      <c r="U3" s="10">
        <v>4.92</v>
      </c>
      <c r="V3" s="10">
        <v>6.4588235294117649</v>
      </c>
      <c r="W3" s="10">
        <v>7.9607843137254903</v>
      </c>
      <c r="X3" s="10">
        <v>5.2671568627450984</v>
      </c>
      <c r="Y3" s="10">
        <v>8.3578431372549016</v>
      </c>
      <c r="Z3" s="10">
        <v>6.3109243697478989</v>
      </c>
      <c r="AA3" s="10">
        <v>9.158192090395481</v>
      </c>
      <c r="AB3" s="10">
        <v>8.9152542372881349</v>
      </c>
      <c r="AC3" s="10">
        <v>8.8888888888888893</v>
      </c>
      <c r="AD3" s="10">
        <v>8.9542483660130721</v>
      </c>
      <c r="AE3" s="10">
        <v>9.5</v>
      </c>
      <c r="AF3" s="10">
        <v>9.0849673202614376</v>
      </c>
      <c r="AG3" s="10">
        <v>9.0849673202614376</v>
      </c>
      <c r="AH3" s="16">
        <v>2</v>
      </c>
      <c r="AI3" s="13">
        <v>51</v>
      </c>
      <c r="AJ3" s="13">
        <v>126</v>
      </c>
      <c r="AK3" s="13">
        <v>27</v>
      </c>
      <c r="AL3" s="13">
        <v>1</v>
      </c>
      <c r="AM3" s="13">
        <v>1</v>
      </c>
      <c r="AN3" s="13">
        <v>1250</v>
      </c>
      <c r="AO3" s="152">
        <f>AK3/AN3</f>
        <v>2.1600000000000001E-2</v>
      </c>
      <c r="AP3" s="152">
        <f>AJ3/AN3</f>
        <v>0.1008</v>
      </c>
      <c r="AQ3" s="13">
        <v>101</v>
      </c>
      <c r="AR3" s="12">
        <f>AI3/AQ3</f>
        <v>0.50495049504950495</v>
      </c>
      <c r="AS3" s="3">
        <v>8</v>
      </c>
    </row>
    <row r="4" spans="1:45" ht="38.25" x14ac:dyDescent="0.25">
      <c r="A4" s="16">
        <v>3</v>
      </c>
      <c r="B4" s="150">
        <v>2</v>
      </c>
      <c r="C4" s="150" t="s">
        <v>194</v>
      </c>
      <c r="D4" s="207" t="s">
        <v>228</v>
      </c>
      <c r="E4" s="216" t="s">
        <v>261</v>
      </c>
      <c r="F4" s="150" t="s">
        <v>236</v>
      </c>
      <c r="G4" s="150" t="s">
        <v>245</v>
      </c>
      <c r="H4" s="6">
        <v>124.67097952940964</v>
      </c>
      <c r="I4" s="9">
        <f>H4/160</f>
        <v>0.77919362205881026</v>
      </c>
      <c r="J4" s="16">
        <v>3</v>
      </c>
      <c r="K4" s="10">
        <v>89.670979529409635</v>
      </c>
      <c r="L4" s="10">
        <v>24</v>
      </c>
      <c r="M4" s="10">
        <v>11</v>
      </c>
      <c r="N4" s="10">
        <v>31.805431705445876</v>
      </c>
      <c r="O4" s="10">
        <v>48.595527324585476</v>
      </c>
      <c r="P4" s="10">
        <v>18.165137614678898</v>
      </c>
      <c r="Q4" s="10">
        <v>26.1048828846994</v>
      </c>
      <c r="R4" s="10">
        <v>9.2132963988919663</v>
      </c>
      <c r="S4" s="10">
        <v>9.2945736434108532</v>
      </c>
      <c r="T4" s="10">
        <v>8.1115151515151513</v>
      </c>
      <c r="U4" s="10">
        <v>5.1860465116279073</v>
      </c>
      <c r="V4" s="10">
        <v>7.9694989106753811</v>
      </c>
      <c r="W4" s="10">
        <v>5.8812553011026294</v>
      </c>
      <c r="X4" s="10">
        <v>4.0190839694656493</v>
      </c>
      <c r="Y4" s="10">
        <v>9.007633587786259</v>
      </c>
      <c r="Z4" s="10">
        <v>6.1180555555555554</v>
      </c>
      <c r="AA4" s="10">
        <v>6.3849056603773588</v>
      </c>
      <c r="AB4" s="10">
        <v>9.2150943396226417</v>
      </c>
      <c r="AC4" s="10">
        <v>8.8073394495412849</v>
      </c>
      <c r="AD4" s="10">
        <v>9.3577981651376145</v>
      </c>
      <c r="AE4" s="10">
        <v>8.5054945054945055</v>
      </c>
      <c r="AF4" s="10">
        <v>8.8226299694189603</v>
      </c>
      <c r="AG4" s="10">
        <v>8.7767584097859324</v>
      </c>
      <c r="AH4" s="16">
        <v>3</v>
      </c>
      <c r="AI4" s="13">
        <v>66</v>
      </c>
      <c r="AJ4" s="13">
        <v>199</v>
      </c>
      <c r="AK4" s="13">
        <v>128</v>
      </c>
      <c r="AL4" s="13">
        <v>1</v>
      </c>
      <c r="AM4" s="13">
        <v>1</v>
      </c>
      <c r="AN4" s="13">
        <v>965</v>
      </c>
      <c r="AO4" s="152">
        <f>AK4/AN4</f>
        <v>0.13264248704663212</v>
      </c>
      <c r="AP4" s="152">
        <f>AJ4/AN4</f>
        <v>0.20621761658031088</v>
      </c>
      <c r="AQ4" s="13">
        <v>65</v>
      </c>
      <c r="AR4" s="12">
        <f>AI4/AQ4</f>
        <v>1.0153846153846153</v>
      </c>
      <c r="AS4" s="3">
        <v>2</v>
      </c>
    </row>
    <row r="5" spans="1:45" ht="38.25" x14ac:dyDescent="0.25">
      <c r="A5" s="16">
        <v>4</v>
      </c>
      <c r="B5" s="150">
        <v>4</v>
      </c>
      <c r="C5" s="150" t="s">
        <v>196</v>
      </c>
      <c r="D5" s="207" t="s">
        <v>230</v>
      </c>
      <c r="E5" s="216" t="s">
        <v>261</v>
      </c>
      <c r="F5" s="150" t="s">
        <v>238</v>
      </c>
      <c r="G5" s="150" t="s">
        <v>247</v>
      </c>
      <c r="H5" s="6">
        <v>121.59223939931283</v>
      </c>
      <c r="I5" s="9">
        <f>H5/160</f>
        <v>0.75995149624570524</v>
      </c>
      <c r="J5" s="16">
        <v>4</v>
      </c>
      <c r="K5" s="10">
        <v>82.592239399312831</v>
      </c>
      <c r="L5" s="10">
        <v>25</v>
      </c>
      <c r="M5" s="10">
        <v>14</v>
      </c>
      <c r="N5" s="10">
        <v>27.38616133656398</v>
      </c>
      <c r="O5" s="10">
        <v>53.419328580347191</v>
      </c>
      <c r="P5" s="10">
        <v>16.987577639751553</v>
      </c>
      <c r="Q5" s="10">
        <v>23.799171842650104</v>
      </c>
      <c r="R5" s="10">
        <v>8.7674418604651159</v>
      </c>
      <c r="S5" s="10">
        <v>8.1158798283261806</v>
      </c>
      <c r="T5" s="10">
        <v>6.6616379310344822</v>
      </c>
      <c r="U5" s="10">
        <v>3.8412017167381975</v>
      </c>
      <c r="V5" s="10">
        <v>6.6916666666666664</v>
      </c>
      <c r="W5" s="10">
        <v>8.5137157107231918</v>
      </c>
      <c r="X5" s="10">
        <v>4.7169576059850371</v>
      </c>
      <c r="Y5" s="10">
        <v>8.7481296758104747</v>
      </c>
      <c r="Z5" s="10">
        <v>8.9405255878284926</v>
      </c>
      <c r="AA5" s="10">
        <v>9.0791666666666657</v>
      </c>
      <c r="AB5" s="10">
        <v>6.7291666666666661</v>
      </c>
      <c r="AC5" s="10">
        <v>8.3850931677018643</v>
      </c>
      <c r="AD5" s="10">
        <v>8.6024844720496887</v>
      </c>
      <c r="AE5" s="10">
        <v>7.9917184265010359</v>
      </c>
      <c r="AF5" s="10">
        <v>7.7950310559006208</v>
      </c>
      <c r="AG5" s="10">
        <v>8.012422360248447</v>
      </c>
      <c r="AH5" s="16">
        <v>4</v>
      </c>
      <c r="AI5" s="13">
        <v>79</v>
      </c>
      <c r="AJ5" s="13">
        <v>161</v>
      </c>
      <c r="AK5" s="13">
        <v>161</v>
      </c>
      <c r="AL5" s="13">
        <v>1</v>
      </c>
      <c r="AM5" s="13">
        <v>1</v>
      </c>
      <c r="AN5" s="13">
        <v>1307</v>
      </c>
      <c r="AO5" s="152">
        <f>AK5/AN5</f>
        <v>0.12318286151491967</v>
      </c>
      <c r="AP5" s="152">
        <f>AJ5/AN5</f>
        <v>0.12318286151491967</v>
      </c>
      <c r="AQ5" s="13">
        <v>102</v>
      </c>
      <c r="AR5" s="12">
        <f>AI5/AQ5</f>
        <v>0.77450980392156865</v>
      </c>
      <c r="AS5" s="3">
        <v>4</v>
      </c>
    </row>
    <row r="6" spans="1:45" ht="25.5" x14ac:dyDescent="0.25">
      <c r="A6" s="16">
        <v>5</v>
      </c>
      <c r="B6" s="150">
        <v>5</v>
      </c>
      <c r="C6" s="150" t="s">
        <v>197</v>
      </c>
      <c r="D6" s="207" t="s">
        <v>231</v>
      </c>
      <c r="E6" s="216" t="s">
        <v>261</v>
      </c>
      <c r="F6" s="150" t="s">
        <v>239</v>
      </c>
      <c r="G6" s="8" t="s">
        <v>248</v>
      </c>
      <c r="H6" s="6">
        <v>121.27019371857182</v>
      </c>
      <c r="I6" s="9">
        <f>H6/160</f>
        <v>0.75793871074107388</v>
      </c>
      <c r="J6" s="16">
        <v>5</v>
      </c>
      <c r="K6" s="10">
        <v>90.270193718571818</v>
      </c>
      <c r="L6" s="10">
        <v>19</v>
      </c>
      <c r="M6" s="10">
        <v>12</v>
      </c>
      <c r="N6" s="10">
        <v>26.167982920263622</v>
      </c>
      <c r="O6" s="10">
        <v>47.953659369181231</v>
      </c>
      <c r="P6" s="10">
        <v>19.208633093525179</v>
      </c>
      <c r="Q6" s="10">
        <v>27.939918335601789</v>
      </c>
      <c r="R6" s="10">
        <v>8.8721804511278197</v>
      </c>
      <c r="S6" s="10">
        <v>7.1466666666666665</v>
      </c>
      <c r="T6" s="10">
        <v>6.8024691358024691</v>
      </c>
      <c r="U6" s="10">
        <v>3.3466666666666667</v>
      </c>
      <c r="V6" s="10">
        <v>8.1023255813953483</v>
      </c>
      <c r="W6" s="10">
        <v>5.8888888888888893</v>
      </c>
      <c r="X6" s="10">
        <v>6.1045197740112993</v>
      </c>
      <c r="Y6" s="10">
        <v>7.9435028248587569</v>
      </c>
      <c r="Z6" s="10">
        <v>8.1803797468354418</v>
      </c>
      <c r="AA6" s="10">
        <v>6.914893617021276</v>
      </c>
      <c r="AB6" s="10">
        <v>4.8191489361702127</v>
      </c>
      <c r="AC6" s="10">
        <v>9.4964028776978413</v>
      </c>
      <c r="AD6" s="10">
        <v>9.7122302158273381</v>
      </c>
      <c r="AE6" s="10">
        <v>9.5945945945945947</v>
      </c>
      <c r="AF6" s="10">
        <v>8.9208633093525176</v>
      </c>
      <c r="AG6" s="10">
        <v>9.4244604316546763</v>
      </c>
      <c r="AH6" s="16">
        <v>5</v>
      </c>
      <c r="AI6" s="13">
        <v>38</v>
      </c>
      <c r="AJ6" s="13">
        <v>56</v>
      </c>
      <c r="AK6" s="13">
        <v>83</v>
      </c>
      <c r="AL6" s="13">
        <v>1</v>
      </c>
      <c r="AM6" s="13">
        <v>1</v>
      </c>
      <c r="AN6" s="13">
        <v>940</v>
      </c>
      <c r="AO6" s="152">
        <f>AK6/AN6</f>
        <v>8.8297872340425534E-2</v>
      </c>
      <c r="AP6" s="152">
        <f>AJ6/AN6</f>
        <v>5.9574468085106386E-2</v>
      </c>
      <c r="AQ6" s="13">
        <v>72</v>
      </c>
      <c r="AR6" s="12">
        <f>AI6/AQ6</f>
        <v>0.52777777777777779</v>
      </c>
      <c r="AS6" s="3">
        <v>5</v>
      </c>
    </row>
    <row r="7" spans="1:45" ht="51" x14ac:dyDescent="0.25">
      <c r="A7" s="16">
        <v>6</v>
      </c>
      <c r="B7" s="150">
        <v>7</v>
      </c>
      <c r="C7" s="150" t="s">
        <v>206</v>
      </c>
      <c r="D7" s="207" t="s">
        <v>233</v>
      </c>
      <c r="E7" s="216" t="s">
        <v>261</v>
      </c>
      <c r="F7" s="150" t="s">
        <v>241</v>
      </c>
      <c r="G7" s="8" t="s">
        <v>250</v>
      </c>
      <c r="H7" s="6">
        <v>117.71374414000805</v>
      </c>
      <c r="I7" s="9">
        <f>H7/160</f>
        <v>0.73571090087505031</v>
      </c>
      <c r="J7" s="16">
        <v>6</v>
      </c>
      <c r="K7" s="10">
        <v>85.713744140008032</v>
      </c>
      <c r="L7" s="10">
        <v>21</v>
      </c>
      <c r="M7" s="10">
        <v>11</v>
      </c>
      <c r="N7" s="10">
        <v>26.536024844720497</v>
      </c>
      <c r="O7" s="10">
        <v>48.168621222359675</v>
      </c>
      <c r="P7" s="10">
        <v>17.643097643097644</v>
      </c>
      <c r="Q7" s="10">
        <v>25.366000429830219</v>
      </c>
      <c r="R7" s="10">
        <v>8.878881987577639</v>
      </c>
      <c r="S7" s="10">
        <v>6.9254658385093162</v>
      </c>
      <c r="T7" s="10">
        <v>6.8496894409937887</v>
      </c>
      <c r="U7" s="10">
        <v>3.8819875776397517</v>
      </c>
      <c r="V7" s="10">
        <v>5.6426735218508997</v>
      </c>
      <c r="W7" s="10">
        <v>7.7210884353741491</v>
      </c>
      <c r="X7" s="10">
        <v>4.833819241982507</v>
      </c>
      <c r="Y7" s="10">
        <v>7.8862973760932942</v>
      </c>
      <c r="Z7" s="10">
        <v>8.890625</v>
      </c>
      <c r="AA7" s="10">
        <v>6.1823529411764708</v>
      </c>
      <c r="AB7" s="10">
        <v>7.0117647058823529</v>
      </c>
      <c r="AC7" s="10">
        <v>8.8215488215488218</v>
      </c>
      <c r="AD7" s="10">
        <v>8.8215488215488218</v>
      </c>
      <c r="AE7" s="10">
        <v>8.4468085106382986</v>
      </c>
      <c r="AF7" s="10">
        <v>8.4006734006734014</v>
      </c>
      <c r="AG7" s="10">
        <v>8.518518518518519</v>
      </c>
      <c r="AH7" s="16">
        <v>6</v>
      </c>
      <c r="AI7" s="13">
        <v>46</v>
      </c>
      <c r="AJ7" s="13">
        <v>124</v>
      </c>
      <c r="AK7" s="13">
        <v>173</v>
      </c>
      <c r="AL7" s="13">
        <v>1</v>
      </c>
      <c r="AM7" s="13">
        <v>1</v>
      </c>
      <c r="AN7" s="13">
        <v>466</v>
      </c>
      <c r="AO7" s="152">
        <f>AK7/AN7</f>
        <v>0.37124463519313305</v>
      </c>
      <c r="AP7" s="152">
        <f>AJ7/AN7</f>
        <v>0.26609442060085836</v>
      </c>
      <c r="AQ7" s="13">
        <v>40</v>
      </c>
      <c r="AR7" s="12">
        <f>AI7/AQ7</f>
        <v>1.1499999999999999</v>
      </c>
      <c r="AS7" s="3">
        <v>7</v>
      </c>
    </row>
    <row r="8" spans="1:45" ht="38.25" x14ac:dyDescent="0.25">
      <c r="A8" s="16">
        <v>7</v>
      </c>
      <c r="B8" s="150">
        <v>1</v>
      </c>
      <c r="C8" s="150" t="s">
        <v>193</v>
      </c>
      <c r="D8" s="207" t="s">
        <v>227</v>
      </c>
      <c r="E8" s="216" t="s">
        <v>261</v>
      </c>
      <c r="F8" s="150" t="s">
        <v>235</v>
      </c>
      <c r="G8" s="8" t="s">
        <v>244</v>
      </c>
      <c r="H8" s="6">
        <v>115.66025235551928</v>
      </c>
      <c r="I8" s="9">
        <f>H8/160</f>
        <v>0.7228765772219955</v>
      </c>
      <c r="J8" s="16">
        <v>7</v>
      </c>
      <c r="K8" s="10">
        <v>78.660252355519305</v>
      </c>
      <c r="L8" s="10">
        <v>23</v>
      </c>
      <c r="M8" s="10">
        <v>14</v>
      </c>
      <c r="N8" s="10">
        <v>26.587292274144151</v>
      </c>
      <c r="O8" s="10">
        <v>49.556576580246087</v>
      </c>
      <c r="P8" s="10">
        <v>15.799256505576208</v>
      </c>
      <c r="Q8" s="10">
        <v>23.717126995552839</v>
      </c>
      <c r="R8" s="10">
        <v>8.6682847896440123</v>
      </c>
      <c r="S8" s="10">
        <v>7.8084112149532707</v>
      </c>
      <c r="T8" s="10">
        <v>6.6760168302945306</v>
      </c>
      <c r="U8" s="10">
        <v>3.4345794392523366</v>
      </c>
      <c r="V8" s="10">
        <v>6.3654320987654316</v>
      </c>
      <c r="W8" s="10">
        <v>6.3293768545994062</v>
      </c>
      <c r="X8" s="10">
        <v>5.5311572700296736</v>
      </c>
      <c r="Y8" s="10">
        <v>8.1839762611275972</v>
      </c>
      <c r="Z8" s="10">
        <v>7.6881188118811883</v>
      </c>
      <c r="AA8" s="10">
        <v>6.7598253275109172</v>
      </c>
      <c r="AB8" s="10">
        <v>8.6986899563318776</v>
      </c>
      <c r="AC8" s="10">
        <v>7.7695167286245344</v>
      </c>
      <c r="AD8" s="10">
        <v>8.0297397769516738</v>
      </c>
      <c r="AE8" s="10">
        <v>7.8249336870026518</v>
      </c>
      <c r="AF8" s="10">
        <v>7.7881040892193312</v>
      </c>
      <c r="AG8" s="10">
        <v>8.104089219330854</v>
      </c>
      <c r="AH8" s="16">
        <v>7</v>
      </c>
      <c r="AI8" s="13">
        <v>68</v>
      </c>
      <c r="AJ8" s="13">
        <v>161</v>
      </c>
      <c r="AK8" s="13">
        <v>108</v>
      </c>
      <c r="AL8" s="13">
        <v>1</v>
      </c>
      <c r="AM8" s="13">
        <v>1</v>
      </c>
      <c r="AN8" s="13">
        <v>981</v>
      </c>
      <c r="AO8" s="152">
        <f>AK8/AN8</f>
        <v>0.11009174311926606</v>
      </c>
      <c r="AP8" s="152">
        <f>AJ8/AN8</f>
        <v>0.16411824668705402</v>
      </c>
      <c r="AQ8" s="13">
        <v>85</v>
      </c>
      <c r="AR8" s="12">
        <f>AI8/AQ8</f>
        <v>0.8</v>
      </c>
      <c r="AS8" s="3">
        <v>1</v>
      </c>
    </row>
    <row r="9" spans="1:45" ht="38.25" x14ac:dyDescent="0.25">
      <c r="A9" s="16">
        <v>8</v>
      </c>
      <c r="B9" s="150">
        <v>6</v>
      </c>
      <c r="C9" s="150" t="s">
        <v>198</v>
      </c>
      <c r="D9" s="207" t="s">
        <v>232</v>
      </c>
      <c r="E9" s="216" t="s">
        <v>261</v>
      </c>
      <c r="F9" s="150" t="s">
        <v>240</v>
      </c>
      <c r="G9" s="8" t="s">
        <v>249</v>
      </c>
      <c r="H9" s="6">
        <v>112.80502982420043</v>
      </c>
      <c r="I9" s="9">
        <f>H9/160</f>
        <v>0.70503143640125265</v>
      </c>
      <c r="J9" s="16">
        <v>8</v>
      </c>
      <c r="K9" s="10">
        <v>73.805029824200432</v>
      </c>
      <c r="L9" s="10">
        <v>28</v>
      </c>
      <c r="M9" s="10">
        <v>11</v>
      </c>
      <c r="N9" s="10">
        <v>29.643490704276946</v>
      </c>
      <c r="O9" s="10">
        <v>48.051679964993902</v>
      </c>
      <c r="P9" s="10">
        <v>14.366197183098592</v>
      </c>
      <c r="Q9" s="10">
        <v>20.743661971830988</v>
      </c>
      <c r="R9" s="10">
        <v>8.7249999999999996</v>
      </c>
      <c r="S9" s="10">
        <v>7.7377049180327866</v>
      </c>
      <c r="T9" s="10">
        <v>8.7709497206703908</v>
      </c>
      <c r="U9" s="10">
        <v>4.4098360655737707</v>
      </c>
      <c r="V9" s="10">
        <v>8.7826086956521738</v>
      </c>
      <c r="W9" s="10">
        <v>7.4946236559139781</v>
      </c>
      <c r="X9" s="10">
        <v>4.306451612903226</v>
      </c>
      <c r="Y9" s="10">
        <v>7.301075268817204</v>
      </c>
      <c r="Z9" s="10">
        <v>7.3231707317073171</v>
      </c>
      <c r="AA9" s="10">
        <v>6.3125</v>
      </c>
      <c r="AB9" s="10">
        <v>6.53125</v>
      </c>
      <c r="AC9" s="10">
        <v>6.901408450704225</v>
      </c>
      <c r="AD9" s="10">
        <v>7.464788732394366</v>
      </c>
      <c r="AE9" s="10">
        <v>6.8000000000000007</v>
      </c>
      <c r="AF9" s="10">
        <v>7.183098591549296</v>
      </c>
      <c r="AG9" s="10">
        <v>6.76056338028169</v>
      </c>
      <c r="AH9" s="16">
        <v>8</v>
      </c>
      <c r="AI9" s="13">
        <v>22</v>
      </c>
      <c r="AJ9" s="13">
        <v>42</v>
      </c>
      <c r="AK9" s="13">
        <v>29</v>
      </c>
      <c r="AL9" s="13">
        <v>1</v>
      </c>
      <c r="AM9" s="13">
        <v>1</v>
      </c>
      <c r="AN9" s="13">
        <v>351</v>
      </c>
      <c r="AO9" s="152">
        <f>AK9/AN9</f>
        <v>8.2621082621082614E-2</v>
      </c>
      <c r="AP9" s="152">
        <f>AJ9/AN9</f>
        <v>0.11965811965811966</v>
      </c>
      <c r="AQ9" s="13">
        <v>28</v>
      </c>
      <c r="AR9" s="12">
        <f>AI9/AQ9</f>
        <v>0.7857142857142857</v>
      </c>
      <c r="AS9" s="3">
        <v>6</v>
      </c>
    </row>
    <row r="10" spans="1:45" ht="38.25" x14ac:dyDescent="0.25">
      <c r="A10" s="16">
        <v>9</v>
      </c>
      <c r="B10" s="150">
        <v>9</v>
      </c>
      <c r="C10" s="150" t="s">
        <v>225</v>
      </c>
      <c r="D10" s="207" t="s">
        <v>226</v>
      </c>
      <c r="E10" s="216" t="s">
        <v>261</v>
      </c>
      <c r="F10" s="150" t="s">
        <v>243</v>
      </c>
      <c r="G10" s="8" t="s">
        <v>252</v>
      </c>
      <c r="H10" s="6">
        <v>88.334931104032833</v>
      </c>
      <c r="I10" s="9">
        <f>H10/160</f>
        <v>0.55209331940020523</v>
      </c>
      <c r="J10" s="16">
        <v>9</v>
      </c>
      <c r="K10" s="10">
        <v>77.334931104032833</v>
      </c>
      <c r="L10" s="10">
        <v>9</v>
      </c>
      <c r="M10" s="10">
        <v>2</v>
      </c>
      <c r="N10" s="10">
        <v>22.091431453428683</v>
      </c>
      <c r="O10" s="10">
        <v>25.698519207318625</v>
      </c>
      <c r="P10" s="10">
        <v>17.457627118644069</v>
      </c>
      <c r="Q10" s="10">
        <v>23.087353324641459</v>
      </c>
      <c r="R10" s="10">
        <v>6.2653061224489797</v>
      </c>
      <c r="S10" s="10">
        <v>5.204545454545455</v>
      </c>
      <c r="T10" s="10">
        <v>6.5533980582524274</v>
      </c>
      <c r="U10" s="10">
        <v>4.0681818181818183</v>
      </c>
      <c r="V10" s="10">
        <v>4.9016393442622945</v>
      </c>
      <c r="W10" s="10">
        <v>3.4833333333333334</v>
      </c>
      <c r="X10" s="10">
        <v>3.3916666666666666</v>
      </c>
      <c r="Y10" s="10">
        <v>3.1666666666666665</v>
      </c>
      <c r="Z10" s="10">
        <v>3.403361344537815</v>
      </c>
      <c r="AA10" s="10">
        <v>3.2407407407407409</v>
      </c>
      <c r="AB10" s="10">
        <v>4.1111111111111107</v>
      </c>
      <c r="AC10" s="10">
        <v>8.9830508474576281</v>
      </c>
      <c r="AD10" s="10">
        <v>8.4745762711864394</v>
      </c>
      <c r="AE10" s="10">
        <v>6.3076923076923075</v>
      </c>
      <c r="AF10" s="10">
        <v>8.4745762711864394</v>
      </c>
      <c r="AG10" s="10">
        <v>8.3050847457627128</v>
      </c>
      <c r="AH10" s="16">
        <v>9</v>
      </c>
      <c r="AI10" s="13">
        <v>1</v>
      </c>
      <c r="AJ10" s="13">
        <v>53</v>
      </c>
      <c r="AK10" s="13">
        <v>6</v>
      </c>
      <c r="AL10" s="13">
        <v>1</v>
      </c>
      <c r="AM10" s="13">
        <v>0</v>
      </c>
      <c r="AN10" s="13">
        <v>805</v>
      </c>
      <c r="AO10" s="152">
        <f>AK10/AN10</f>
        <v>7.4534161490683228E-3</v>
      </c>
      <c r="AP10" s="152">
        <f>AJ10/AN10</f>
        <v>6.5838509316770183E-2</v>
      </c>
      <c r="AQ10" s="13">
        <v>12</v>
      </c>
      <c r="AR10" s="12">
        <f>AI10/AQ10</f>
        <v>8.3333333333333329E-2</v>
      </c>
      <c r="AS10" s="3">
        <v>9</v>
      </c>
    </row>
    <row r="11" spans="1:45" x14ac:dyDescent="0.25">
      <c r="A11" s="20"/>
      <c r="I11" s="18"/>
      <c r="J11" s="20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21"/>
      <c r="AJ11" s="21"/>
      <c r="AK11" s="21"/>
      <c r="AL11" s="21"/>
      <c r="AM11" s="21"/>
      <c r="AN11" s="21"/>
      <c r="AO11" s="21"/>
      <c r="AP11" s="21"/>
      <c r="AQ11" s="21"/>
      <c r="AR11" s="22"/>
    </row>
    <row r="12" spans="1:45" x14ac:dyDescent="0.25">
      <c r="A12" s="19"/>
      <c r="H12" s="137">
        <v>160</v>
      </c>
      <c r="I12" s="18"/>
      <c r="J12" s="19"/>
      <c r="K12" s="19">
        <v>105</v>
      </c>
      <c r="L12" s="19">
        <v>35</v>
      </c>
      <c r="M12" s="19">
        <v>20</v>
      </c>
      <c r="N12" s="19">
        <v>40</v>
      </c>
      <c r="O12" s="19">
        <v>70</v>
      </c>
      <c r="P12" s="19">
        <v>20</v>
      </c>
      <c r="Q12" s="19">
        <v>30</v>
      </c>
      <c r="R12" s="19">
        <v>10</v>
      </c>
      <c r="S12" s="19">
        <v>10</v>
      </c>
      <c r="T12" s="19">
        <v>10</v>
      </c>
      <c r="U12" s="19">
        <v>10</v>
      </c>
      <c r="V12" s="19">
        <v>10</v>
      </c>
      <c r="W12" s="19">
        <v>10</v>
      </c>
      <c r="X12" s="19">
        <v>10</v>
      </c>
      <c r="Y12" s="19">
        <v>10</v>
      </c>
      <c r="Z12" s="19">
        <v>10</v>
      </c>
      <c r="AA12" s="19">
        <v>10</v>
      </c>
      <c r="AB12" s="19">
        <v>10</v>
      </c>
      <c r="AC12" s="19">
        <v>10</v>
      </c>
      <c r="AD12" s="19">
        <v>10</v>
      </c>
      <c r="AE12" s="19">
        <v>10</v>
      </c>
      <c r="AF12" s="19">
        <v>10</v>
      </c>
      <c r="AG12" s="19">
        <v>10</v>
      </c>
      <c r="AH12" s="19"/>
      <c r="AI12" s="21">
        <f>SUM(AI2:AI10)</f>
        <v>453</v>
      </c>
      <c r="AJ12" s="21">
        <f>SUM(AJ2:AJ10)</f>
        <v>1164</v>
      </c>
      <c r="AK12" s="21">
        <f>SUM(AK2:AK10)</f>
        <v>959</v>
      </c>
      <c r="AL12" s="21"/>
      <c r="AM12" s="21"/>
      <c r="AN12" s="21">
        <f>SUM(AN2:AN10)</f>
        <v>8022</v>
      </c>
      <c r="AO12" s="21"/>
      <c r="AP12" s="21"/>
      <c r="AQ12" s="21">
        <f>SUM(AQ2:AQ10)</f>
        <v>563</v>
      </c>
      <c r="AR12" s="22"/>
    </row>
    <row r="13" spans="1:45" x14ac:dyDescent="0.25">
      <c r="A13" s="19"/>
      <c r="H13" s="19">
        <f>MAX(H2:H10)</f>
        <v>133.3965534470442</v>
      </c>
      <c r="I13" s="143">
        <f>MAX(I2:I10)</f>
        <v>0.83372845904402626</v>
      </c>
      <c r="J13" s="19"/>
      <c r="K13" s="19">
        <f>MAX(K2:K10)</f>
        <v>98.396553447044184</v>
      </c>
      <c r="L13" s="19">
        <f>MAX(L2:L10)</f>
        <v>28</v>
      </c>
      <c r="M13" s="19">
        <f>MAX(M2:M10)</f>
        <v>14</v>
      </c>
      <c r="N13" s="19">
        <f>MAX(N2:N10)</f>
        <v>32.784248001332443</v>
      </c>
      <c r="O13" s="19">
        <f>MAX(O2:O10)</f>
        <v>53.419328580347191</v>
      </c>
      <c r="P13" s="19">
        <f>MAX(P2:P10)</f>
        <v>19.208633093525179</v>
      </c>
      <c r="Q13" s="19">
        <f>MAX(Q2:Q10)</f>
        <v>28.437003213258922</v>
      </c>
      <c r="R13" s="19">
        <f>MAX(R2:R10)</f>
        <v>9.7039473684210513</v>
      </c>
      <c r="S13" s="19">
        <f>MAX(S2:S10)</f>
        <v>9.7405063291139236</v>
      </c>
      <c r="T13" s="19">
        <f>MAX(T2:T10)</f>
        <v>8.7709497206703908</v>
      </c>
      <c r="U13" s="19">
        <f>MAX(U2:U10)</f>
        <v>5.6835443037974684</v>
      </c>
      <c r="V13" s="19">
        <f>MAX(V2:V10)</f>
        <v>8.7826086956521738</v>
      </c>
      <c r="W13" s="19">
        <f>MAX(W2:W10)</f>
        <v>8.5137157107231918</v>
      </c>
      <c r="X13" s="19">
        <f>MAX(X2:X10)</f>
        <v>6.1045197740112993</v>
      </c>
      <c r="Y13" s="19">
        <f>MAX(Y2:Y10)</f>
        <v>9.007633587786259</v>
      </c>
      <c r="Z13" s="19">
        <f>MAX(Z2:Z10)</f>
        <v>8.9405255878284926</v>
      </c>
      <c r="AA13" s="19">
        <f>MAX(AA2:AA10)</f>
        <v>9.158192090395481</v>
      </c>
      <c r="AB13" s="19">
        <f>MAX(AB2:AB10)</f>
        <v>9.5648148148148149</v>
      </c>
      <c r="AC13" s="19">
        <f>MAX(AC2:AC10)</f>
        <v>9.5267489711934168</v>
      </c>
      <c r="AD13" s="19">
        <f>MAX(AD2:AD10)</f>
        <v>9.7122302158273381</v>
      </c>
      <c r="AE13" s="19">
        <f>MAX(AE2:AE10)</f>
        <v>9.5945945945945947</v>
      </c>
      <c r="AF13" s="19">
        <f>MAX(AF2:AF10)</f>
        <v>9.4444444444444446</v>
      </c>
      <c r="AG13" s="19">
        <f>MAX(AG2:AG10)</f>
        <v>9.567901234567902</v>
      </c>
      <c r="AH13" s="19"/>
      <c r="AI13" s="21"/>
      <c r="AJ13" s="21"/>
      <c r="AK13" s="21"/>
      <c r="AL13" s="21"/>
      <c r="AM13" s="21"/>
      <c r="AN13" s="19">
        <f>MAX(AN2:AN10)</f>
        <v>1307</v>
      </c>
      <c r="AO13" s="143">
        <f>MAX(AO2:AO10)</f>
        <v>0.37124463519313305</v>
      </c>
      <c r="AP13" s="143">
        <f>MAX(AP2:AP10)</f>
        <v>0.26609442060085836</v>
      </c>
      <c r="AQ13" s="21"/>
      <c r="AR13" s="143">
        <f>MAX(AR2:AR10)</f>
        <v>1.4137931034482758</v>
      </c>
    </row>
    <row r="14" spans="1:45" x14ac:dyDescent="0.25">
      <c r="A14" s="19"/>
      <c r="B14" s="144"/>
      <c r="C14" s="144"/>
      <c r="H14" s="19">
        <f>MIN(H2:H10)</f>
        <v>88.334931104032833</v>
      </c>
      <c r="I14" s="143">
        <f>MIN(I2:I10)</f>
        <v>0.55209331940020523</v>
      </c>
      <c r="J14" s="19"/>
      <c r="K14" s="19">
        <f>MIN(K2:K10)</f>
        <v>73.805029824200432</v>
      </c>
      <c r="L14" s="19">
        <f>MIN(L2:L10)</f>
        <v>9</v>
      </c>
      <c r="M14" s="19">
        <f>MIN(M2:M10)</f>
        <v>2</v>
      </c>
      <c r="N14" s="19">
        <f>MIN(N2:N10)</f>
        <v>22.091431453428683</v>
      </c>
      <c r="O14" s="19">
        <f>MIN(O2:O10)</f>
        <v>25.698519207318625</v>
      </c>
      <c r="P14" s="19">
        <f>MIN(P2:P10)</f>
        <v>14.366197183098592</v>
      </c>
      <c r="Q14" s="19">
        <f>MIN(Q2:Q10)</f>
        <v>20.743661971830988</v>
      </c>
      <c r="R14" s="19">
        <f>MIN(R2:R10)</f>
        <v>6.2653061224489797</v>
      </c>
      <c r="S14" s="19">
        <f>MIN(S2:S10)</f>
        <v>5.204545454545455</v>
      </c>
      <c r="T14" s="19">
        <f>MIN(T2:T10)</f>
        <v>6.5533980582524274</v>
      </c>
      <c r="U14" s="19">
        <f>MIN(U2:U10)</f>
        <v>3.3466666666666667</v>
      </c>
      <c r="V14" s="19">
        <f>MIN(V2:V10)</f>
        <v>4.9016393442622945</v>
      </c>
      <c r="W14" s="19">
        <f>MIN(W2:W10)</f>
        <v>3.4833333333333334</v>
      </c>
      <c r="X14" s="19">
        <f>MIN(X2:X10)</f>
        <v>3.3916666666666666</v>
      </c>
      <c r="Y14" s="19">
        <f>MIN(Y2:Y10)</f>
        <v>3.1666666666666665</v>
      </c>
      <c r="Z14" s="19">
        <f>MIN(Z2:Z10)</f>
        <v>3.403361344537815</v>
      </c>
      <c r="AA14" s="19">
        <f>MIN(AA2:AA10)</f>
        <v>3.2407407407407409</v>
      </c>
      <c r="AB14" s="19">
        <f>MIN(AB2:AB10)</f>
        <v>4.1111111111111107</v>
      </c>
      <c r="AC14" s="19">
        <f>MIN(AC2:AC10)</f>
        <v>6.901408450704225</v>
      </c>
      <c r="AD14" s="19">
        <f>MIN(AD2:AD10)</f>
        <v>7.464788732394366</v>
      </c>
      <c r="AE14" s="19">
        <f>MIN(AE2:AE10)</f>
        <v>6.3076923076923075</v>
      </c>
      <c r="AF14" s="19">
        <f>MIN(AF2:AF10)</f>
        <v>7.183098591549296</v>
      </c>
      <c r="AG14" s="19">
        <f>MIN(AG2:AG10)</f>
        <v>6.76056338028169</v>
      </c>
      <c r="AH14" s="19"/>
      <c r="AI14" s="21"/>
      <c r="AJ14" s="21"/>
      <c r="AK14" s="21"/>
      <c r="AL14" s="21"/>
      <c r="AM14" s="21"/>
      <c r="AN14" s="19">
        <f>MIN(AN2:AN10)</f>
        <v>351</v>
      </c>
      <c r="AO14" s="143">
        <f>MIN(AO2:AO10)</f>
        <v>7.4534161490683228E-3</v>
      </c>
      <c r="AP14" s="143">
        <f>MIN(AP2:AP10)</f>
        <v>5.9574468085106386E-2</v>
      </c>
      <c r="AQ14" s="143">
        <f>AI12/AQ12</f>
        <v>0.80461811722912968</v>
      </c>
      <c r="AR14" s="143">
        <f>MIN(AR2:AR10)</f>
        <v>8.3333333333333329E-2</v>
      </c>
    </row>
    <row r="15" spans="1:45" x14ac:dyDescent="0.25">
      <c r="A15" s="19"/>
      <c r="B15" s="144"/>
      <c r="C15" s="144"/>
      <c r="H15" s="19">
        <f>AVERAGE(H2:H10)</f>
        <v>118.214931371863</v>
      </c>
      <c r="I15" s="143">
        <f>AVERAGE(I2:I10)</f>
        <v>0.73884332107414386</v>
      </c>
      <c r="J15" s="19"/>
      <c r="K15" s="19">
        <f>AVERAGE(K2:K10)</f>
        <v>85.326042482974131</v>
      </c>
      <c r="L15" s="19">
        <f>AVERAGE(L2:L10)</f>
        <v>22.222222222222221</v>
      </c>
      <c r="M15" s="19">
        <f>AVERAGE(M2:M10)</f>
        <v>10.666666666666666</v>
      </c>
      <c r="N15" s="19">
        <f>AVERAGE(N2:N10)</f>
        <v>28.172274625872276</v>
      </c>
      <c r="O15" s="19">
        <f>AVERAGE(O2:O10)</f>
        <v>47.439282535143604</v>
      </c>
      <c r="P15" s="19">
        <f>AVERAGE(P2:P10)</f>
        <v>17.396146028781715</v>
      </c>
      <c r="Q15" s="19">
        <f>AVERAGE(Q2:Q10)</f>
        <v>25.207228182065403</v>
      </c>
      <c r="R15" s="19">
        <f>AVERAGE(R2:R10)</f>
        <v>8.7033910981221325</v>
      </c>
      <c r="S15" s="19">
        <f>AVERAGE(S2:S10)</f>
        <v>7.7926393215064955</v>
      </c>
      <c r="T15" s="19">
        <f>AVERAGE(T2:T10)</f>
        <v>7.3682393063016542</v>
      </c>
      <c r="U15" s="19">
        <f>AVERAGE(U2:U10)</f>
        <v>4.3080048999419907</v>
      </c>
      <c r="V15" s="19">
        <f>AVERAGE(V2:V10)</f>
        <v>6.9416298165199954</v>
      </c>
      <c r="W15" s="19">
        <f>AVERAGE(W2:W10)</f>
        <v>6.5407084836462221</v>
      </c>
      <c r="X15" s="19">
        <f>AVERAGE(X2:X10)</f>
        <v>4.8537796921268077</v>
      </c>
      <c r="Y15" s="19">
        <f>AVERAGE(Y2:Y10)</f>
        <v>7.6776273250195244</v>
      </c>
      <c r="Z15" s="19">
        <f>AVERAGE(Z2:Z10)</f>
        <v>7.2750727229697203</v>
      </c>
      <c r="AA15" s="19">
        <f>AVERAGE(AA2:AA10)</f>
        <v>6.8619872984293577</v>
      </c>
      <c r="AB15" s="19">
        <f>AVERAGE(AB2:AB10)</f>
        <v>7.2884771964319794</v>
      </c>
      <c r="AC15" s="19">
        <f>AVERAGE(AC2:AC10)</f>
        <v>8.6199998003731686</v>
      </c>
      <c r="AD15" s="19">
        <f>AVERAGE(AD2:AD10)</f>
        <v>8.7761462284085461</v>
      </c>
      <c r="AE15" s="19">
        <f>AVERAGE(AE2:AE10)</f>
        <v>8.2662110629077752</v>
      </c>
      <c r="AF15" s="19">
        <f>AVERAGE(AF2:AF10)</f>
        <v>8.4349320502229386</v>
      </c>
      <c r="AG15" s="19">
        <f>AVERAGE(AG2:AG10)</f>
        <v>8.5060850689346861</v>
      </c>
      <c r="AH15" s="19"/>
      <c r="AI15" s="21"/>
      <c r="AJ15" s="21"/>
      <c r="AK15" s="21"/>
      <c r="AL15" s="21"/>
      <c r="AM15" s="21"/>
      <c r="AN15" s="19">
        <f>AVERAGE(AN2:AN10)</f>
        <v>891.33333333333337</v>
      </c>
      <c r="AO15" s="143">
        <f>AVERAGE(AO2:AO10)</f>
        <v>0.13245528059574976</v>
      </c>
      <c r="AP15" s="143">
        <f>AVERAGE(AP2:AP10)</f>
        <v>0.15092864507350334</v>
      </c>
      <c r="AQ15" s="21"/>
      <c r="AR15" s="143">
        <f>AVERAGE(AR2:AR10)</f>
        <v>0.78394037940326233</v>
      </c>
    </row>
    <row r="16" spans="1:45" x14ac:dyDescent="0.25">
      <c r="A16" s="20"/>
      <c r="B16" s="144"/>
      <c r="C16" s="144"/>
      <c r="I16" s="18"/>
      <c r="J16" s="20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0"/>
      <c r="AI16" s="21"/>
      <c r="AJ16" s="21"/>
      <c r="AK16" s="21"/>
      <c r="AL16" s="21"/>
      <c r="AM16" s="21"/>
      <c r="AN16" s="21"/>
      <c r="AO16" s="21"/>
      <c r="AP16" s="21"/>
      <c r="AQ16" s="21"/>
      <c r="AR16" s="22"/>
    </row>
    <row r="17" spans="1:44" x14ac:dyDescent="0.25">
      <c r="A17" s="20"/>
      <c r="B17" s="144"/>
      <c r="C17" s="144"/>
      <c r="I17" s="18"/>
      <c r="J17" s="20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21"/>
      <c r="AJ17" s="21"/>
      <c r="AK17" s="21"/>
      <c r="AL17" s="21"/>
      <c r="AM17" s="21"/>
      <c r="AN17" s="21"/>
      <c r="AO17" s="21"/>
      <c r="AP17" s="21"/>
      <c r="AQ17" s="21"/>
      <c r="AR17" s="22"/>
    </row>
    <row r="18" spans="1:44" x14ac:dyDescent="0.25">
      <c r="A18" s="20"/>
      <c r="B18" s="144"/>
      <c r="C18" s="144"/>
      <c r="I18" s="18"/>
      <c r="J18" s="20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0"/>
      <c r="AI18" s="21"/>
      <c r="AJ18" s="21"/>
      <c r="AK18" s="21"/>
      <c r="AL18" s="21"/>
      <c r="AM18" s="21"/>
      <c r="AN18" s="21"/>
      <c r="AO18" s="21"/>
      <c r="AP18" s="21"/>
      <c r="AQ18" s="21"/>
      <c r="AR18" s="22"/>
    </row>
    <row r="19" spans="1:44" x14ac:dyDescent="0.25">
      <c r="A19" s="20"/>
      <c r="B19" s="144"/>
      <c r="C19" s="144"/>
      <c r="I19" s="18"/>
      <c r="J19" s="20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21"/>
      <c r="AJ19" s="21"/>
      <c r="AK19" s="21"/>
      <c r="AL19" s="21"/>
      <c r="AM19" s="21"/>
      <c r="AN19" s="21"/>
      <c r="AO19" s="21"/>
      <c r="AP19" s="21"/>
      <c r="AQ19" s="21"/>
      <c r="AR19" s="22"/>
    </row>
    <row r="20" spans="1:44" x14ac:dyDescent="0.25">
      <c r="A20" s="20"/>
      <c r="B20" s="144"/>
      <c r="C20" s="144"/>
      <c r="I20" s="18"/>
      <c r="J20" s="20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0"/>
      <c r="AI20" s="21"/>
      <c r="AJ20" s="21"/>
      <c r="AK20" s="21"/>
      <c r="AL20" s="21"/>
      <c r="AM20" s="21"/>
      <c r="AN20" s="21"/>
      <c r="AO20" s="21"/>
      <c r="AP20" s="21"/>
      <c r="AQ20" s="21"/>
      <c r="AR20" s="22"/>
    </row>
    <row r="21" spans="1:44" x14ac:dyDescent="0.25">
      <c r="A21" s="20"/>
      <c r="B21" s="144"/>
      <c r="C21" s="144"/>
      <c r="I21" s="18"/>
      <c r="J21" s="20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21"/>
      <c r="AJ21" s="21"/>
      <c r="AK21" s="21"/>
      <c r="AL21" s="21"/>
      <c r="AM21" s="21"/>
      <c r="AN21" s="21"/>
      <c r="AO21" s="21"/>
      <c r="AP21" s="21"/>
      <c r="AQ21" s="21"/>
      <c r="AR21" s="22"/>
    </row>
    <row r="22" spans="1:44" x14ac:dyDescent="0.25">
      <c r="A22" s="20"/>
      <c r="B22" s="144"/>
      <c r="C22" s="144"/>
      <c r="I22" s="18"/>
      <c r="J22" s="20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0"/>
      <c r="AI22" s="23"/>
      <c r="AJ22" s="23"/>
      <c r="AK22" s="23"/>
      <c r="AL22" s="21"/>
      <c r="AM22" s="21"/>
      <c r="AN22" s="21"/>
      <c r="AO22" s="21"/>
      <c r="AP22" s="21"/>
      <c r="AQ22" s="21"/>
      <c r="AR22" s="22"/>
    </row>
    <row r="23" spans="1:44" x14ac:dyDescent="0.25">
      <c r="A23" s="20"/>
      <c r="B23" s="144"/>
      <c r="C23" s="144"/>
      <c r="I23" s="18"/>
      <c r="J23" s="20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21"/>
      <c r="AJ23" s="21"/>
      <c r="AK23" s="21"/>
      <c r="AL23" s="21"/>
      <c r="AM23" s="21"/>
      <c r="AN23" s="21"/>
      <c r="AO23" s="21"/>
      <c r="AP23" s="21"/>
      <c r="AQ23" s="21"/>
      <c r="AR23" s="22"/>
    </row>
    <row r="24" spans="1:44" x14ac:dyDescent="0.25">
      <c r="A24" s="20"/>
      <c r="B24" s="144"/>
      <c r="C24" s="144"/>
      <c r="I24" s="18"/>
      <c r="J24" s="20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20"/>
      <c r="AI24" s="21"/>
      <c r="AJ24" s="21"/>
      <c r="AK24" s="21"/>
      <c r="AL24" s="21"/>
      <c r="AM24" s="21"/>
      <c r="AN24" s="21"/>
      <c r="AO24" s="21"/>
      <c r="AP24" s="21"/>
      <c r="AQ24" s="21"/>
      <c r="AR24" s="22"/>
    </row>
    <row r="25" spans="1:44" x14ac:dyDescent="0.25">
      <c r="A25" s="20"/>
      <c r="B25" s="144"/>
      <c r="C25" s="144"/>
      <c r="I25" s="18"/>
      <c r="J25" s="20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  <c r="AI25" s="21"/>
      <c r="AJ25" s="21"/>
      <c r="AK25" s="21"/>
      <c r="AL25" s="21"/>
      <c r="AM25" s="21"/>
      <c r="AN25" s="21"/>
      <c r="AO25" s="21"/>
      <c r="AP25" s="21"/>
      <c r="AQ25" s="21"/>
      <c r="AR25" s="22"/>
    </row>
    <row r="26" spans="1:44" x14ac:dyDescent="0.25">
      <c r="A26" s="20"/>
      <c r="B26" s="144"/>
      <c r="C26" s="144"/>
      <c r="I26" s="18"/>
      <c r="J26" s="20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  <c r="AI26" s="21"/>
      <c r="AJ26" s="21"/>
      <c r="AK26" s="21"/>
      <c r="AL26" s="21"/>
      <c r="AM26" s="21"/>
      <c r="AN26" s="21"/>
      <c r="AO26" s="21"/>
      <c r="AP26" s="21"/>
      <c r="AQ26" s="21"/>
      <c r="AR26" s="22"/>
    </row>
    <row r="27" spans="1:44" x14ac:dyDescent="0.25">
      <c r="A27" s="20"/>
      <c r="B27" s="144"/>
      <c r="C27" s="144"/>
      <c r="I27" s="18"/>
      <c r="J27" s="20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21"/>
      <c r="AJ27" s="21"/>
      <c r="AK27" s="21"/>
      <c r="AL27" s="21"/>
      <c r="AM27" s="21"/>
      <c r="AN27" s="21"/>
      <c r="AO27" s="21"/>
      <c r="AP27" s="21"/>
      <c r="AQ27" s="21"/>
      <c r="AR27" s="22"/>
    </row>
    <row r="28" spans="1:44" x14ac:dyDescent="0.25">
      <c r="A28" s="20"/>
      <c r="B28" s="144"/>
      <c r="C28" s="144"/>
      <c r="I28" s="18"/>
      <c r="J28" s="20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0"/>
      <c r="AI28" s="21"/>
      <c r="AJ28" s="21"/>
      <c r="AK28" s="21"/>
      <c r="AL28" s="21"/>
      <c r="AM28" s="21"/>
      <c r="AN28" s="21"/>
      <c r="AO28" s="21"/>
      <c r="AP28" s="21"/>
      <c r="AQ28" s="21"/>
      <c r="AR28" s="22"/>
    </row>
    <row r="29" spans="1:44" x14ac:dyDescent="0.25">
      <c r="A29" s="20"/>
      <c r="B29" s="144"/>
      <c r="C29" s="144"/>
      <c r="I29" s="18"/>
      <c r="J29" s="20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21"/>
      <c r="AJ29" s="21"/>
      <c r="AK29" s="21"/>
      <c r="AL29" s="21"/>
      <c r="AM29" s="21"/>
      <c r="AN29" s="21"/>
      <c r="AO29" s="21"/>
      <c r="AP29" s="21"/>
      <c r="AQ29" s="21"/>
      <c r="AR29" s="22"/>
    </row>
    <row r="30" spans="1:44" x14ac:dyDescent="0.25">
      <c r="A30" s="20"/>
      <c r="I30" s="18"/>
      <c r="J30" s="20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0"/>
      <c r="AI30" s="21"/>
      <c r="AJ30" s="21"/>
      <c r="AK30" s="21"/>
      <c r="AL30" s="21"/>
      <c r="AM30" s="21"/>
      <c r="AN30" s="21"/>
      <c r="AO30" s="21"/>
      <c r="AP30" s="21"/>
      <c r="AQ30" s="21"/>
      <c r="AR30" s="22"/>
    </row>
    <row r="31" spans="1:44" x14ac:dyDescent="0.25">
      <c r="A31" s="20"/>
      <c r="I31" s="18"/>
      <c r="J31" s="20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21"/>
      <c r="AJ31" s="21"/>
      <c r="AK31" s="21"/>
      <c r="AL31" s="21"/>
      <c r="AM31" s="21"/>
      <c r="AN31" s="21"/>
      <c r="AO31" s="21"/>
      <c r="AP31" s="21"/>
      <c r="AQ31" s="21"/>
      <c r="AR31" s="22"/>
    </row>
    <row r="32" spans="1:44" x14ac:dyDescent="0.25">
      <c r="A32" s="20"/>
      <c r="I32" s="18"/>
      <c r="J32" s="20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0"/>
      <c r="AI32" s="21"/>
      <c r="AJ32" s="21"/>
      <c r="AK32" s="21"/>
      <c r="AL32" s="21"/>
      <c r="AM32" s="21"/>
      <c r="AN32" s="21"/>
      <c r="AO32" s="21"/>
      <c r="AP32" s="21"/>
      <c r="AQ32" s="21"/>
      <c r="AR32" s="22"/>
    </row>
    <row r="33" spans="1:44" x14ac:dyDescent="0.25">
      <c r="A33" s="20"/>
      <c r="I33" s="18"/>
      <c r="J33" s="20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21"/>
      <c r="AJ33" s="21"/>
      <c r="AK33" s="21"/>
      <c r="AL33" s="21"/>
      <c r="AM33" s="21"/>
      <c r="AN33" s="21"/>
      <c r="AO33" s="21"/>
      <c r="AP33" s="21"/>
      <c r="AQ33" s="21"/>
      <c r="AR33" s="22"/>
    </row>
    <row r="34" spans="1:44" x14ac:dyDescent="0.25">
      <c r="A34" s="20"/>
      <c r="I34" s="18"/>
      <c r="J34" s="20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0"/>
      <c r="AI34" s="21"/>
      <c r="AJ34" s="21"/>
      <c r="AK34" s="21"/>
      <c r="AL34" s="21"/>
      <c r="AM34" s="21"/>
      <c r="AN34" s="21"/>
      <c r="AO34" s="21"/>
      <c r="AP34" s="21"/>
      <c r="AQ34" s="21"/>
      <c r="AR34" s="22"/>
    </row>
    <row r="35" spans="1:44" x14ac:dyDescent="0.25">
      <c r="A35" s="20"/>
      <c r="I35" s="18"/>
      <c r="J35" s="20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21"/>
      <c r="AJ35" s="21"/>
      <c r="AK35" s="21"/>
      <c r="AL35" s="21"/>
      <c r="AM35" s="21"/>
      <c r="AN35" s="21"/>
      <c r="AO35" s="21"/>
      <c r="AP35" s="21"/>
      <c r="AQ35" s="21"/>
      <c r="AR35" s="22"/>
    </row>
    <row r="36" spans="1:44" x14ac:dyDescent="0.25">
      <c r="A36" s="20"/>
      <c r="I36" s="18"/>
      <c r="J36" s="20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0"/>
      <c r="AI36" s="21"/>
      <c r="AJ36" s="21"/>
      <c r="AK36" s="21"/>
      <c r="AL36" s="21"/>
      <c r="AM36" s="21"/>
      <c r="AN36" s="21"/>
      <c r="AO36" s="21"/>
      <c r="AP36" s="21"/>
      <c r="AQ36" s="21"/>
      <c r="AR36" s="22"/>
    </row>
    <row r="37" spans="1:44" x14ac:dyDescent="0.25">
      <c r="A37" s="20"/>
      <c r="I37" s="18"/>
      <c r="J37" s="20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/>
      <c r="AI37" s="21"/>
      <c r="AJ37" s="21"/>
      <c r="AK37" s="21"/>
      <c r="AL37" s="21"/>
      <c r="AM37" s="21"/>
      <c r="AN37" s="21"/>
      <c r="AO37" s="21"/>
      <c r="AP37" s="21"/>
      <c r="AQ37" s="21"/>
      <c r="AR37" s="22"/>
    </row>
    <row r="38" spans="1:44" x14ac:dyDescent="0.25">
      <c r="A38" s="20"/>
      <c r="I38" s="18"/>
      <c r="J38" s="20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0"/>
      <c r="AI38" s="21"/>
      <c r="AJ38" s="21"/>
      <c r="AK38" s="21"/>
      <c r="AL38" s="21"/>
      <c r="AM38" s="21"/>
      <c r="AN38" s="21"/>
      <c r="AO38" s="21"/>
      <c r="AP38" s="21"/>
      <c r="AQ38" s="21"/>
      <c r="AR38" s="22"/>
    </row>
    <row r="39" spans="1:44" x14ac:dyDescent="0.25">
      <c r="A39" s="20"/>
      <c r="I39" s="18"/>
      <c r="J39" s="20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0"/>
      <c r="AI39" s="21"/>
      <c r="AJ39" s="21"/>
      <c r="AK39" s="21"/>
      <c r="AL39" s="21"/>
      <c r="AM39" s="21"/>
      <c r="AN39" s="21"/>
      <c r="AO39" s="21"/>
      <c r="AP39" s="21"/>
      <c r="AQ39" s="21"/>
      <c r="AR39" s="22"/>
    </row>
    <row r="40" spans="1:44" x14ac:dyDescent="0.25">
      <c r="A40" s="20"/>
      <c r="I40" s="18"/>
      <c r="J40" s="20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/>
      <c r="AI40" s="21"/>
      <c r="AJ40" s="21"/>
      <c r="AK40" s="21"/>
      <c r="AL40" s="21"/>
      <c r="AM40" s="21"/>
      <c r="AN40" s="21"/>
      <c r="AO40" s="21"/>
      <c r="AP40" s="21"/>
      <c r="AQ40" s="21"/>
      <c r="AR40" s="22"/>
    </row>
    <row r="41" spans="1:44" x14ac:dyDescent="0.25">
      <c r="A41" s="20"/>
      <c r="I41" s="18"/>
      <c r="J41" s="20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0"/>
      <c r="AI41" s="21"/>
      <c r="AJ41" s="21"/>
      <c r="AK41" s="21"/>
      <c r="AL41" s="21"/>
      <c r="AM41" s="21"/>
      <c r="AN41" s="21"/>
      <c r="AO41" s="21"/>
      <c r="AP41" s="21"/>
      <c r="AQ41" s="21"/>
      <c r="AR41" s="22"/>
    </row>
    <row r="42" spans="1:44" x14ac:dyDescent="0.25">
      <c r="A42" s="20"/>
      <c r="I42" s="18"/>
      <c r="J42" s="2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20"/>
      <c r="AI42" s="21"/>
      <c r="AJ42" s="21"/>
      <c r="AK42" s="21"/>
      <c r="AL42" s="21"/>
      <c r="AM42" s="21"/>
      <c r="AN42" s="21"/>
      <c r="AO42" s="21"/>
      <c r="AP42" s="21"/>
      <c r="AQ42" s="21"/>
      <c r="AR42" s="22"/>
    </row>
    <row r="43" spans="1:44" x14ac:dyDescent="0.25">
      <c r="A43" s="20"/>
      <c r="I43" s="18"/>
      <c r="J43" s="20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0"/>
      <c r="AI43" s="21"/>
      <c r="AJ43" s="21"/>
      <c r="AK43" s="21"/>
      <c r="AL43" s="21"/>
      <c r="AM43" s="21"/>
      <c r="AN43" s="21"/>
      <c r="AO43" s="21"/>
      <c r="AP43" s="21"/>
      <c r="AQ43" s="21"/>
      <c r="AR43" s="22"/>
    </row>
    <row r="44" spans="1:44" x14ac:dyDescent="0.25">
      <c r="A44" s="20"/>
      <c r="I44" s="18"/>
      <c r="J44" s="20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0"/>
      <c r="AI44" s="21"/>
      <c r="AJ44" s="21"/>
      <c r="AK44" s="21"/>
      <c r="AL44" s="21"/>
      <c r="AM44" s="21"/>
      <c r="AN44" s="21"/>
      <c r="AO44" s="21"/>
      <c r="AP44" s="21"/>
      <c r="AQ44" s="21"/>
      <c r="AR44" s="22"/>
    </row>
    <row r="45" spans="1:44" x14ac:dyDescent="0.25">
      <c r="A45" s="20"/>
      <c r="I45" s="18"/>
      <c r="J45" s="2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  <c r="AI45" s="21"/>
      <c r="AJ45" s="21"/>
      <c r="AK45" s="21"/>
      <c r="AL45" s="21"/>
      <c r="AM45" s="21"/>
      <c r="AN45" s="21"/>
      <c r="AO45" s="21"/>
      <c r="AP45" s="21"/>
      <c r="AQ45" s="21"/>
      <c r="AR45" s="22"/>
    </row>
    <row r="46" spans="1:44" x14ac:dyDescent="0.25">
      <c r="A46" s="20"/>
      <c r="I46" s="18"/>
      <c r="J46" s="20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  <c r="AI46" s="21"/>
      <c r="AJ46" s="21"/>
      <c r="AK46" s="21"/>
      <c r="AL46" s="21"/>
      <c r="AM46" s="21"/>
      <c r="AN46" s="21"/>
      <c r="AO46" s="21"/>
      <c r="AP46" s="21"/>
      <c r="AQ46" s="21"/>
      <c r="AR46" s="22"/>
    </row>
    <row r="47" spans="1:44" x14ac:dyDescent="0.25">
      <c r="A47" s="20"/>
      <c r="I47" s="18"/>
      <c r="J47" s="20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20"/>
      <c r="AI47" s="21"/>
      <c r="AJ47" s="21"/>
      <c r="AK47" s="21"/>
      <c r="AL47" s="21"/>
      <c r="AM47" s="21"/>
      <c r="AN47" s="21"/>
      <c r="AO47" s="21"/>
      <c r="AP47" s="21"/>
      <c r="AQ47" s="21"/>
      <c r="AR47" s="22"/>
    </row>
    <row r="48" spans="1:44" x14ac:dyDescent="0.25">
      <c r="A48" s="20"/>
      <c r="I48" s="18"/>
      <c r="J48" s="20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0"/>
      <c r="AI48" s="21"/>
      <c r="AJ48" s="21"/>
      <c r="AK48" s="21"/>
      <c r="AL48" s="21"/>
      <c r="AM48" s="21"/>
      <c r="AN48" s="21"/>
      <c r="AO48" s="21"/>
      <c r="AP48" s="21"/>
      <c r="AQ48" s="21"/>
      <c r="AR48" s="22"/>
    </row>
    <row r="49" spans="1:44" x14ac:dyDescent="0.25">
      <c r="A49" s="20"/>
      <c r="I49" s="18"/>
      <c r="J49" s="20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20"/>
      <c r="AI49" s="21"/>
      <c r="AJ49" s="21"/>
      <c r="AK49" s="21"/>
      <c r="AL49" s="21"/>
      <c r="AM49" s="21"/>
      <c r="AN49" s="21"/>
      <c r="AO49" s="21"/>
      <c r="AP49" s="21"/>
      <c r="AQ49" s="21"/>
      <c r="AR49" s="22"/>
    </row>
    <row r="50" spans="1:44" x14ac:dyDescent="0.25">
      <c r="A50" s="20"/>
      <c r="I50" s="18"/>
      <c r="J50" s="20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  <c r="AI50" s="21"/>
      <c r="AJ50" s="21"/>
      <c r="AK50" s="21"/>
      <c r="AL50" s="21"/>
      <c r="AM50" s="21"/>
      <c r="AN50" s="21"/>
      <c r="AO50" s="21"/>
      <c r="AP50" s="21"/>
      <c r="AQ50" s="21"/>
      <c r="AR50" s="22"/>
    </row>
    <row r="51" spans="1:44" x14ac:dyDescent="0.25">
      <c r="A51" s="20"/>
      <c r="I51" s="18"/>
      <c r="J51" s="20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0"/>
      <c r="AI51" s="21"/>
      <c r="AJ51" s="21"/>
      <c r="AK51" s="21"/>
      <c r="AL51" s="21"/>
      <c r="AM51" s="21"/>
      <c r="AN51" s="21"/>
      <c r="AO51" s="21"/>
      <c r="AP51" s="21"/>
      <c r="AQ51" s="21"/>
      <c r="AR51" s="22"/>
    </row>
    <row r="52" spans="1:44" x14ac:dyDescent="0.25">
      <c r="A52" s="20"/>
      <c r="I52" s="18"/>
      <c r="J52" s="20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0"/>
      <c r="AI52" s="21"/>
      <c r="AJ52" s="21"/>
      <c r="AK52" s="21"/>
      <c r="AL52" s="21"/>
      <c r="AM52" s="21"/>
      <c r="AN52" s="21"/>
      <c r="AO52" s="21"/>
      <c r="AP52" s="21"/>
      <c r="AQ52" s="21"/>
      <c r="AR52" s="22"/>
    </row>
    <row r="53" spans="1:44" x14ac:dyDescent="0.25">
      <c r="A53" s="20"/>
      <c r="I53" s="18"/>
      <c r="J53" s="20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0"/>
      <c r="AI53" s="21"/>
      <c r="AJ53" s="21"/>
      <c r="AK53" s="21"/>
      <c r="AL53" s="21"/>
      <c r="AM53" s="21"/>
      <c r="AN53" s="21"/>
      <c r="AO53" s="21"/>
      <c r="AP53" s="21"/>
      <c r="AQ53" s="21"/>
      <c r="AR53" s="22"/>
    </row>
    <row r="54" spans="1:44" x14ac:dyDescent="0.25">
      <c r="A54" s="20"/>
      <c r="I54" s="18"/>
      <c r="J54" s="20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20"/>
      <c r="AI54" s="21"/>
      <c r="AJ54" s="21"/>
      <c r="AK54" s="21"/>
      <c r="AL54" s="21"/>
      <c r="AM54" s="21"/>
      <c r="AN54" s="21"/>
      <c r="AO54" s="21"/>
      <c r="AP54" s="21"/>
      <c r="AQ54" s="21"/>
      <c r="AR54" s="22"/>
    </row>
    <row r="55" spans="1:44" x14ac:dyDescent="0.25">
      <c r="A55" s="20"/>
      <c r="I55" s="18"/>
      <c r="J55" s="20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0"/>
      <c r="AI55" s="21"/>
      <c r="AJ55" s="21"/>
      <c r="AK55" s="21"/>
      <c r="AL55" s="21"/>
      <c r="AM55" s="21"/>
      <c r="AN55" s="21"/>
      <c r="AO55" s="21"/>
      <c r="AP55" s="21"/>
      <c r="AQ55" s="21"/>
      <c r="AR55" s="22"/>
    </row>
    <row r="56" spans="1:44" x14ac:dyDescent="0.25">
      <c r="A56" s="20"/>
      <c r="I56" s="18"/>
      <c r="J56" s="20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0"/>
      <c r="AI56" s="24"/>
      <c r="AJ56" s="24"/>
      <c r="AK56" s="24"/>
      <c r="AL56" s="21"/>
      <c r="AM56" s="21"/>
      <c r="AN56" s="21"/>
      <c r="AO56" s="21"/>
      <c r="AP56" s="21"/>
      <c r="AQ56" s="21"/>
      <c r="AR56" s="22"/>
    </row>
    <row r="57" spans="1:44" x14ac:dyDescent="0.25">
      <c r="A57" s="20"/>
      <c r="I57" s="18"/>
      <c r="J57" s="20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0"/>
      <c r="AI57" s="21"/>
      <c r="AJ57" s="21"/>
      <c r="AK57" s="21"/>
      <c r="AL57" s="21"/>
      <c r="AM57" s="21"/>
      <c r="AN57" s="21"/>
      <c r="AO57" s="21"/>
      <c r="AP57" s="21"/>
      <c r="AQ57" s="21"/>
      <c r="AR57" s="22"/>
    </row>
    <row r="58" spans="1:44" x14ac:dyDescent="0.25">
      <c r="A58" s="20"/>
      <c r="I58" s="18"/>
      <c r="J58" s="20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20"/>
      <c r="AI58" s="21"/>
      <c r="AJ58" s="21"/>
      <c r="AK58" s="21"/>
      <c r="AL58" s="21"/>
      <c r="AM58" s="21"/>
      <c r="AN58" s="21"/>
      <c r="AO58" s="21"/>
      <c r="AP58" s="21"/>
      <c r="AQ58" s="21"/>
      <c r="AR58" s="22"/>
    </row>
    <row r="59" spans="1:44" x14ac:dyDescent="0.25">
      <c r="A59" s="20"/>
      <c r="I59" s="18"/>
      <c r="J59" s="20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20"/>
      <c r="AI59" s="21"/>
      <c r="AJ59" s="21"/>
      <c r="AK59" s="21"/>
      <c r="AL59" s="21"/>
      <c r="AM59" s="21"/>
      <c r="AN59" s="21"/>
      <c r="AO59" s="21"/>
      <c r="AP59" s="21"/>
      <c r="AQ59" s="21"/>
      <c r="AR59" s="22"/>
    </row>
    <row r="60" spans="1:44" x14ac:dyDescent="0.25">
      <c r="A60" s="20"/>
      <c r="I60" s="18"/>
      <c r="J60" s="20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0"/>
      <c r="AI60" s="21"/>
      <c r="AJ60" s="21"/>
      <c r="AK60" s="21"/>
      <c r="AL60" s="21"/>
      <c r="AM60" s="21"/>
      <c r="AN60" s="21"/>
      <c r="AO60" s="21"/>
      <c r="AP60" s="21"/>
      <c r="AQ60" s="21"/>
      <c r="AR60" s="22"/>
    </row>
    <row r="61" spans="1:44" x14ac:dyDescent="0.25">
      <c r="A61" s="20"/>
      <c r="I61" s="18"/>
      <c r="J61" s="20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20"/>
      <c r="AI61" s="21"/>
      <c r="AJ61" s="21"/>
      <c r="AK61" s="21"/>
      <c r="AL61" s="21"/>
      <c r="AM61" s="21"/>
      <c r="AN61" s="21"/>
      <c r="AO61" s="21"/>
      <c r="AP61" s="21"/>
      <c r="AQ61" s="21"/>
      <c r="AR61" s="22"/>
    </row>
    <row r="62" spans="1:44" x14ac:dyDescent="0.25">
      <c r="A62" s="20"/>
      <c r="I62" s="18"/>
      <c r="J62" s="20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20"/>
      <c r="AI62" s="21"/>
      <c r="AJ62" s="21"/>
      <c r="AK62" s="21"/>
      <c r="AL62" s="21"/>
      <c r="AM62" s="21"/>
      <c r="AN62" s="21"/>
      <c r="AO62" s="21"/>
      <c r="AP62" s="21"/>
      <c r="AQ62" s="21"/>
      <c r="AR62" s="22"/>
    </row>
    <row r="63" spans="1:44" x14ac:dyDescent="0.25">
      <c r="A63" s="20"/>
      <c r="I63" s="18"/>
      <c r="J63" s="2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0"/>
      <c r="AI63" s="21"/>
      <c r="AJ63" s="21"/>
      <c r="AK63" s="21"/>
      <c r="AL63" s="21"/>
      <c r="AM63" s="21"/>
      <c r="AN63" s="21"/>
      <c r="AO63" s="21"/>
      <c r="AP63" s="21"/>
      <c r="AQ63" s="21"/>
      <c r="AR63" s="22"/>
    </row>
    <row r="64" spans="1:44" x14ac:dyDescent="0.25">
      <c r="A64" s="20"/>
      <c r="I64" s="18"/>
      <c r="J64" s="20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20"/>
      <c r="AI64" s="21"/>
      <c r="AJ64" s="21"/>
      <c r="AK64" s="21"/>
      <c r="AL64" s="21"/>
      <c r="AM64" s="21"/>
      <c r="AN64" s="21"/>
      <c r="AO64" s="21"/>
      <c r="AP64" s="21"/>
      <c r="AQ64" s="21"/>
      <c r="AR64" s="22"/>
    </row>
    <row r="65" spans="1:44" x14ac:dyDescent="0.25">
      <c r="A65" s="20"/>
      <c r="I65" s="18"/>
      <c r="J65" s="20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0"/>
      <c r="AI65" s="21"/>
      <c r="AJ65" s="21"/>
      <c r="AK65" s="21"/>
      <c r="AL65" s="21"/>
      <c r="AM65" s="21"/>
      <c r="AN65" s="21"/>
      <c r="AO65" s="21"/>
      <c r="AP65" s="21"/>
      <c r="AQ65" s="21"/>
      <c r="AR65" s="22"/>
    </row>
    <row r="66" spans="1:44" x14ac:dyDescent="0.25">
      <c r="A66" s="20"/>
      <c r="I66" s="18"/>
      <c r="J66" s="20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20"/>
      <c r="AI66" s="21"/>
      <c r="AJ66" s="21"/>
      <c r="AK66" s="21"/>
      <c r="AL66" s="21"/>
      <c r="AM66" s="21"/>
      <c r="AN66" s="21"/>
      <c r="AO66" s="21"/>
      <c r="AP66" s="21"/>
      <c r="AQ66" s="21"/>
      <c r="AR66" s="22"/>
    </row>
    <row r="67" spans="1:44" x14ac:dyDescent="0.25">
      <c r="A67" s="20"/>
      <c r="I67" s="18"/>
      <c r="J67" s="20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20"/>
      <c r="AI67" s="21"/>
      <c r="AJ67" s="21"/>
      <c r="AK67" s="21"/>
      <c r="AL67" s="21"/>
      <c r="AM67" s="21"/>
      <c r="AN67" s="21"/>
      <c r="AO67" s="21"/>
      <c r="AP67" s="21"/>
      <c r="AQ67" s="21"/>
      <c r="AR67" s="22"/>
    </row>
    <row r="68" spans="1:44" x14ac:dyDescent="0.25">
      <c r="A68" s="20"/>
      <c r="I68" s="18"/>
      <c r="J68" s="20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20"/>
      <c r="AI68" s="21"/>
      <c r="AJ68" s="21"/>
      <c r="AK68" s="21"/>
      <c r="AL68" s="21"/>
      <c r="AM68" s="21"/>
      <c r="AN68" s="21"/>
      <c r="AO68" s="21"/>
      <c r="AP68" s="21"/>
      <c r="AQ68" s="21"/>
      <c r="AR68" s="22"/>
    </row>
    <row r="69" spans="1:44" x14ac:dyDescent="0.25">
      <c r="A69" s="20"/>
      <c r="I69" s="18"/>
      <c r="J69" s="20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20"/>
      <c r="AI69" s="21"/>
      <c r="AJ69" s="21"/>
      <c r="AK69" s="21"/>
      <c r="AL69" s="21"/>
      <c r="AM69" s="21"/>
      <c r="AN69" s="21"/>
      <c r="AO69" s="21"/>
      <c r="AP69" s="21"/>
      <c r="AQ69" s="21"/>
      <c r="AR69" s="22"/>
    </row>
    <row r="70" spans="1:44" x14ac:dyDescent="0.25">
      <c r="A70" s="20"/>
      <c r="I70" s="18"/>
      <c r="J70" s="20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20"/>
      <c r="AI70" s="21"/>
      <c r="AJ70" s="21"/>
      <c r="AK70" s="21"/>
      <c r="AL70" s="21"/>
      <c r="AM70" s="21"/>
      <c r="AN70" s="21"/>
      <c r="AO70" s="21"/>
      <c r="AP70" s="21"/>
      <c r="AQ70" s="21"/>
      <c r="AR70" s="22"/>
    </row>
    <row r="71" spans="1:44" x14ac:dyDescent="0.25">
      <c r="A71" s="20"/>
      <c r="I71" s="18"/>
      <c r="J71" s="20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0"/>
      <c r="AI71" s="21"/>
      <c r="AJ71" s="21"/>
      <c r="AK71" s="21"/>
      <c r="AL71" s="21"/>
      <c r="AM71" s="21"/>
      <c r="AN71" s="21"/>
      <c r="AO71" s="21"/>
      <c r="AP71" s="21"/>
      <c r="AQ71" s="21"/>
      <c r="AR71" s="22"/>
    </row>
    <row r="72" spans="1:44" x14ac:dyDescent="0.25">
      <c r="A72" s="20"/>
      <c r="I72" s="18"/>
      <c r="J72" s="20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0"/>
      <c r="AI72" s="21"/>
      <c r="AJ72" s="21"/>
      <c r="AK72" s="21"/>
      <c r="AL72" s="21"/>
      <c r="AM72" s="21"/>
      <c r="AN72" s="21"/>
      <c r="AO72" s="21"/>
      <c r="AP72" s="21"/>
      <c r="AQ72" s="21"/>
      <c r="AR72" s="22"/>
    </row>
    <row r="73" spans="1:44" x14ac:dyDescent="0.25">
      <c r="A73" s="20"/>
      <c r="I73" s="18"/>
      <c r="J73" s="20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20"/>
      <c r="AI73" s="21"/>
      <c r="AJ73" s="21"/>
      <c r="AK73" s="21"/>
      <c r="AL73" s="21"/>
      <c r="AM73" s="21"/>
      <c r="AN73" s="21"/>
      <c r="AO73" s="21"/>
      <c r="AP73" s="21"/>
      <c r="AQ73" s="21"/>
      <c r="AR73" s="22"/>
    </row>
    <row r="74" spans="1:44" x14ac:dyDescent="0.25">
      <c r="A74" s="20"/>
      <c r="I74" s="18"/>
      <c r="J74" s="20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20"/>
      <c r="AI74" s="21"/>
      <c r="AJ74" s="21"/>
      <c r="AK74" s="21"/>
      <c r="AL74" s="21"/>
      <c r="AM74" s="21"/>
      <c r="AN74" s="21"/>
      <c r="AO74" s="21"/>
      <c r="AP74" s="21"/>
      <c r="AQ74" s="21"/>
      <c r="AR74" s="22"/>
    </row>
    <row r="75" spans="1:44" x14ac:dyDescent="0.25">
      <c r="A75" s="20"/>
      <c r="I75" s="18"/>
      <c r="J75" s="20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0"/>
      <c r="AI75" s="21"/>
      <c r="AJ75" s="21"/>
      <c r="AK75" s="21"/>
      <c r="AL75" s="21"/>
      <c r="AM75" s="21"/>
      <c r="AN75" s="21"/>
      <c r="AO75" s="21"/>
      <c r="AP75" s="21"/>
      <c r="AQ75" s="21"/>
      <c r="AR75" s="22"/>
    </row>
    <row r="76" spans="1:44" x14ac:dyDescent="0.25">
      <c r="A76" s="20"/>
      <c r="I76" s="18"/>
      <c r="J76" s="20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20"/>
      <c r="AI76" s="21"/>
      <c r="AJ76" s="21"/>
      <c r="AK76" s="21"/>
      <c r="AL76" s="21"/>
      <c r="AM76" s="21"/>
      <c r="AN76" s="21"/>
      <c r="AO76" s="21"/>
      <c r="AP76" s="21"/>
      <c r="AQ76" s="21"/>
      <c r="AR76" s="22"/>
    </row>
    <row r="77" spans="1:44" x14ac:dyDescent="0.25">
      <c r="A77" s="20"/>
      <c r="I77" s="18"/>
      <c r="J77" s="20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20"/>
      <c r="AI77" s="21"/>
      <c r="AJ77" s="21"/>
      <c r="AK77" s="21"/>
      <c r="AL77" s="21"/>
      <c r="AM77" s="21"/>
      <c r="AN77" s="21"/>
      <c r="AO77" s="21"/>
      <c r="AP77" s="21"/>
      <c r="AQ77" s="21"/>
      <c r="AR77" s="22"/>
    </row>
    <row r="78" spans="1:44" x14ac:dyDescent="0.25">
      <c r="A78" s="20"/>
      <c r="I78" s="18"/>
      <c r="J78" s="20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20"/>
      <c r="AI78" s="21"/>
      <c r="AJ78" s="21"/>
      <c r="AK78" s="21"/>
      <c r="AL78" s="21"/>
      <c r="AM78" s="21"/>
      <c r="AN78" s="21"/>
      <c r="AO78" s="21"/>
      <c r="AP78" s="21"/>
      <c r="AQ78" s="21"/>
      <c r="AR78" s="22"/>
    </row>
    <row r="79" spans="1:44" x14ac:dyDescent="0.25">
      <c r="A79" s="20"/>
      <c r="I79" s="18"/>
      <c r="J79" s="20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20"/>
      <c r="AI79" s="21"/>
      <c r="AJ79" s="21"/>
      <c r="AK79" s="21"/>
      <c r="AL79" s="21"/>
      <c r="AM79" s="21"/>
      <c r="AN79" s="21"/>
      <c r="AO79" s="21"/>
      <c r="AP79" s="21"/>
      <c r="AQ79" s="21"/>
      <c r="AR79" s="22"/>
    </row>
    <row r="80" spans="1:44" x14ac:dyDescent="0.25">
      <c r="A80" s="20"/>
      <c r="I80" s="18"/>
      <c r="J80" s="20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20"/>
      <c r="AI80" s="21"/>
      <c r="AJ80" s="21"/>
      <c r="AK80" s="21"/>
      <c r="AL80" s="21"/>
      <c r="AM80" s="21"/>
      <c r="AN80" s="21"/>
      <c r="AO80" s="21"/>
      <c r="AP80" s="21"/>
      <c r="AQ80" s="21"/>
      <c r="AR80" s="22"/>
    </row>
    <row r="81" spans="1:44" x14ac:dyDescent="0.25">
      <c r="A81" s="20"/>
      <c r="I81" s="18"/>
      <c r="J81" s="20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20"/>
      <c r="AI81" s="21"/>
      <c r="AJ81" s="21"/>
      <c r="AK81" s="21"/>
      <c r="AL81" s="21"/>
      <c r="AM81" s="21"/>
      <c r="AN81" s="21"/>
      <c r="AO81" s="21"/>
      <c r="AP81" s="21"/>
      <c r="AQ81" s="21"/>
      <c r="AR81" s="22"/>
    </row>
    <row r="82" spans="1:44" x14ac:dyDescent="0.25">
      <c r="A82" s="20"/>
      <c r="I82" s="18"/>
      <c r="J82" s="20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20"/>
      <c r="AI82" s="21"/>
      <c r="AJ82" s="21"/>
      <c r="AK82" s="21"/>
      <c r="AL82" s="21"/>
      <c r="AM82" s="21"/>
      <c r="AN82" s="21"/>
      <c r="AO82" s="21"/>
      <c r="AP82" s="21"/>
      <c r="AQ82" s="21"/>
      <c r="AR82" s="22"/>
    </row>
    <row r="83" spans="1:44" x14ac:dyDescent="0.25">
      <c r="A83" s="20"/>
      <c r="I83" s="18"/>
      <c r="J83" s="20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0"/>
      <c r="AI83" s="21"/>
      <c r="AJ83" s="21"/>
      <c r="AK83" s="21"/>
      <c r="AL83" s="21"/>
      <c r="AM83" s="21"/>
      <c r="AN83" s="21"/>
      <c r="AO83" s="21"/>
      <c r="AP83" s="21"/>
      <c r="AQ83" s="21"/>
      <c r="AR83" s="22"/>
    </row>
    <row r="84" spans="1:44" x14ac:dyDescent="0.25">
      <c r="A84" s="20"/>
      <c r="I84" s="18"/>
      <c r="J84" s="2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20"/>
      <c r="AI84" s="21"/>
      <c r="AJ84" s="21"/>
      <c r="AK84" s="21"/>
      <c r="AL84" s="21"/>
      <c r="AM84" s="21"/>
      <c r="AN84" s="21"/>
      <c r="AO84" s="21"/>
      <c r="AP84" s="21"/>
      <c r="AQ84" s="21"/>
      <c r="AR84" s="22"/>
    </row>
    <row r="85" spans="1:44" x14ac:dyDescent="0.25">
      <c r="A85" s="20"/>
      <c r="I85" s="18"/>
      <c r="J85" s="20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20"/>
      <c r="AI85" s="21"/>
      <c r="AJ85" s="21"/>
      <c r="AK85" s="21"/>
      <c r="AL85" s="21"/>
      <c r="AM85" s="21"/>
      <c r="AN85" s="21"/>
      <c r="AO85" s="21"/>
      <c r="AP85" s="21"/>
      <c r="AQ85" s="21"/>
      <c r="AR85" s="22"/>
    </row>
    <row r="86" spans="1:44" x14ac:dyDescent="0.25">
      <c r="A86" s="20"/>
      <c r="I86" s="18"/>
      <c r="J86" s="20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20"/>
      <c r="AI86" s="21"/>
      <c r="AJ86" s="21"/>
      <c r="AK86" s="21"/>
      <c r="AL86" s="21"/>
      <c r="AM86" s="21"/>
      <c r="AN86" s="21"/>
      <c r="AO86" s="21"/>
      <c r="AP86" s="21"/>
      <c r="AQ86" s="21"/>
      <c r="AR86" s="22"/>
    </row>
    <row r="87" spans="1:44" x14ac:dyDescent="0.25">
      <c r="A87" s="20"/>
      <c r="I87" s="18"/>
      <c r="J87" s="20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20"/>
      <c r="AI87" s="21"/>
      <c r="AJ87" s="21"/>
      <c r="AK87" s="21"/>
      <c r="AL87" s="21"/>
      <c r="AM87" s="21"/>
      <c r="AN87" s="21"/>
      <c r="AO87" s="21"/>
      <c r="AP87" s="21"/>
      <c r="AQ87" s="21"/>
      <c r="AR87" s="22"/>
    </row>
    <row r="88" spans="1:44" x14ac:dyDescent="0.25">
      <c r="A88" s="20"/>
      <c r="I88" s="18"/>
      <c r="J88" s="20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20"/>
      <c r="AI88" s="21"/>
      <c r="AJ88" s="21"/>
      <c r="AK88" s="21"/>
      <c r="AL88" s="21"/>
      <c r="AM88" s="21"/>
      <c r="AN88" s="21"/>
      <c r="AO88" s="21"/>
      <c r="AP88" s="21"/>
      <c r="AQ88" s="21"/>
      <c r="AR88" s="22"/>
    </row>
    <row r="89" spans="1:44" x14ac:dyDescent="0.25">
      <c r="A89" s="20"/>
      <c r="I89" s="18"/>
      <c r="J89" s="20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20"/>
      <c r="AI89" s="21"/>
      <c r="AJ89" s="21"/>
      <c r="AK89" s="21"/>
      <c r="AL89" s="21"/>
      <c r="AM89" s="21"/>
      <c r="AN89" s="21"/>
      <c r="AO89" s="21"/>
      <c r="AP89" s="21"/>
      <c r="AQ89" s="21"/>
      <c r="AR89" s="22"/>
    </row>
    <row r="90" spans="1:44" x14ac:dyDescent="0.25">
      <c r="A90" s="20"/>
      <c r="I90" s="18"/>
      <c r="J90" s="20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20"/>
      <c r="AI90" s="21"/>
      <c r="AJ90" s="21"/>
      <c r="AK90" s="21"/>
      <c r="AL90" s="21"/>
      <c r="AM90" s="21"/>
      <c r="AN90" s="21"/>
      <c r="AO90" s="21"/>
      <c r="AP90" s="21"/>
      <c r="AQ90" s="21"/>
      <c r="AR90" s="22"/>
    </row>
    <row r="91" spans="1:44" x14ac:dyDescent="0.25">
      <c r="A91" s="20"/>
      <c r="I91" s="18"/>
      <c r="J91" s="20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20"/>
      <c r="AI91" s="21"/>
      <c r="AJ91" s="21"/>
      <c r="AK91" s="21"/>
      <c r="AL91" s="21"/>
      <c r="AM91" s="21"/>
      <c r="AN91" s="21"/>
      <c r="AO91" s="21"/>
      <c r="AP91" s="21"/>
      <c r="AQ91" s="21"/>
      <c r="AR91" s="22"/>
    </row>
    <row r="92" spans="1:44" x14ac:dyDescent="0.25">
      <c r="A92" s="20"/>
      <c r="I92" s="18"/>
      <c r="J92" s="20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20"/>
      <c r="AI92" s="21"/>
      <c r="AJ92" s="21"/>
      <c r="AK92" s="21"/>
      <c r="AL92" s="21"/>
      <c r="AM92" s="21"/>
      <c r="AN92" s="21"/>
      <c r="AO92" s="21"/>
      <c r="AP92" s="21"/>
      <c r="AQ92" s="21"/>
      <c r="AR92" s="22"/>
    </row>
    <row r="93" spans="1:44" x14ac:dyDescent="0.25">
      <c r="A93" s="20"/>
      <c r="I93" s="18"/>
      <c r="J93" s="20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20"/>
      <c r="AI93" s="21"/>
      <c r="AJ93" s="21"/>
      <c r="AK93" s="21"/>
      <c r="AL93" s="21"/>
      <c r="AM93" s="21"/>
      <c r="AN93" s="21"/>
      <c r="AO93" s="21"/>
      <c r="AP93" s="21"/>
      <c r="AQ93" s="21"/>
      <c r="AR93" s="22"/>
    </row>
    <row r="94" spans="1:44" x14ac:dyDescent="0.25">
      <c r="A94" s="20"/>
      <c r="I94" s="18"/>
      <c r="J94" s="20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0"/>
      <c r="AI94" s="21"/>
      <c r="AJ94" s="21"/>
      <c r="AK94" s="21"/>
      <c r="AL94" s="21"/>
      <c r="AM94" s="21"/>
      <c r="AN94" s="21"/>
      <c r="AO94" s="21"/>
      <c r="AP94" s="21"/>
      <c r="AQ94" s="21"/>
      <c r="AR94" s="22"/>
    </row>
    <row r="95" spans="1:44" x14ac:dyDescent="0.25">
      <c r="A95" s="20"/>
      <c r="I95" s="18"/>
      <c r="J95" s="20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20"/>
      <c r="AI95" s="21"/>
      <c r="AJ95" s="21"/>
      <c r="AK95" s="21"/>
      <c r="AL95" s="21"/>
      <c r="AM95" s="21"/>
      <c r="AN95" s="21"/>
      <c r="AO95" s="21"/>
      <c r="AP95" s="21"/>
      <c r="AQ95" s="21"/>
      <c r="AR95" s="22"/>
    </row>
    <row r="96" spans="1:44" x14ac:dyDescent="0.25">
      <c r="A96" s="20"/>
      <c r="I96" s="18"/>
      <c r="J96" s="20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20"/>
      <c r="AI96" s="21"/>
      <c r="AJ96" s="21"/>
      <c r="AK96" s="21"/>
      <c r="AL96" s="21"/>
      <c r="AM96" s="21"/>
      <c r="AN96" s="21"/>
      <c r="AO96" s="21"/>
      <c r="AP96" s="21"/>
      <c r="AQ96" s="21"/>
      <c r="AR96" s="22"/>
    </row>
    <row r="97" spans="1:44" x14ac:dyDescent="0.25">
      <c r="A97" s="20"/>
      <c r="I97" s="18"/>
      <c r="J97" s="20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20"/>
      <c r="AI97" s="21"/>
      <c r="AJ97" s="21"/>
      <c r="AK97" s="21"/>
      <c r="AL97" s="21"/>
      <c r="AM97" s="21"/>
      <c r="AN97" s="21"/>
      <c r="AO97" s="21"/>
      <c r="AP97" s="21"/>
      <c r="AQ97" s="21"/>
      <c r="AR97" s="22"/>
    </row>
    <row r="98" spans="1:44" x14ac:dyDescent="0.25">
      <c r="A98" s="20"/>
      <c r="I98" s="18"/>
      <c r="J98" s="20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20"/>
      <c r="AI98" s="21"/>
      <c r="AJ98" s="21"/>
      <c r="AK98" s="21"/>
      <c r="AL98" s="21"/>
      <c r="AM98" s="21"/>
      <c r="AN98" s="21"/>
      <c r="AO98" s="21"/>
      <c r="AP98" s="21"/>
      <c r="AQ98" s="21"/>
      <c r="AR98" s="22"/>
    </row>
    <row r="99" spans="1:44" x14ac:dyDescent="0.25">
      <c r="A99" s="20"/>
      <c r="I99" s="18"/>
      <c r="J99" s="20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20"/>
      <c r="AI99" s="21"/>
      <c r="AJ99" s="21"/>
      <c r="AK99" s="21"/>
      <c r="AL99" s="21"/>
      <c r="AM99" s="21"/>
      <c r="AN99" s="21"/>
      <c r="AO99" s="21"/>
      <c r="AP99" s="21"/>
      <c r="AQ99" s="21"/>
      <c r="AR99" s="22"/>
    </row>
    <row r="100" spans="1:44" x14ac:dyDescent="0.25">
      <c r="A100" s="20"/>
      <c r="I100" s="18"/>
      <c r="J100" s="20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20"/>
      <c r="AI100" s="21"/>
      <c r="AJ100" s="21"/>
      <c r="AK100" s="21"/>
      <c r="AL100" s="21"/>
      <c r="AM100" s="21"/>
      <c r="AN100" s="21"/>
      <c r="AO100" s="21"/>
      <c r="AP100" s="21"/>
      <c r="AQ100" s="21"/>
      <c r="AR100" s="22"/>
    </row>
    <row r="101" spans="1:44" x14ac:dyDescent="0.25">
      <c r="A101" s="20"/>
      <c r="I101" s="18"/>
      <c r="J101" s="2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20"/>
      <c r="AI101" s="21"/>
      <c r="AJ101" s="21"/>
      <c r="AK101" s="21"/>
      <c r="AL101" s="21"/>
      <c r="AM101" s="21"/>
      <c r="AN101" s="21"/>
      <c r="AO101" s="21"/>
      <c r="AP101" s="21"/>
      <c r="AQ101" s="21"/>
      <c r="AR101" s="22"/>
    </row>
    <row r="102" spans="1:44" x14ac:dyDescent="0.25">
      <c r="A102" s="20"/>
      <c r="I102" s="18"/>
      <c r="J102" s="2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20"/>
      <c r="AI102" s="21"/>
      <c r="AJ102" s="21"/>
      <c r="AK102" s="21"/>
      <c r="AL102" s="21"/>
      <c r="AM102" s="21"/>
      <c r="AN102" s="21"/>
      <c r="AO102" s="21"/>
      <c r="AP102" s="21"/>
      <c r="AQ102" s="21"/>
      <c r="AR102" s="22"/>
    </row>
    <row r="103" spans="1:44" x14ac:dyDescent="0.25">
      <c r="A103" s="20"/>
      <c r="I103" s="18"/>
      <c r="J103" s="20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0"/>
      <c r="AI103" s="21"/>
      <c r="AJ103" s="21"/>
      <c r="AK103" s="21"/>
      <c r="AL103" s="21"/>
      <c r="AM103" s="21"/>
      <c r="AN103" s="21"/>
      <c r="AO103" s="21"/>
      <c r="AP103" s="21"/>
      <c r="AQ103" s="21"/>
      <c r="AR103" s="22"/>
    </row>
    <row r="104" spans="1:44" x14ac:dyDescent="0.25">
      <c r="A104" s="20"/>
      <c r="I104" s="18"/>
      <c r="J104" s="20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20"/>
      <c r="AI104" s="21"/>
      <c r="AJ104" s="21"/>
      <c r="AK104" s="21"/>
      <c r="AL104" s="21"/>
      <c r="AM104" s="21"/>
      <c r="AN104" s="21"/>
      <c r="AO104" s="21"/>
      <c r="AP104" s="21"/>
      <c r="AQ104" s="21"/>
      <c r="AR104" s="22"/>
    </row>
    <row r="105" spans="1:44" x14ac:dyDescent="0.25">
      <c r="A105" s="20"/>
      <c r="I105" s="18"/>
      <c r="J105" s="2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20"/>
      <c r="AI105" s="21"/>
      <c r="AJ105" s="21"/>
      <c r="AK105" s="21"/>
      <c r="AL105" s="21"/>
      <c r="AM105" s="21"/>
      <c r="AN105" s="21"/>
      <c r="AO105" s="21"/>
      <c r="AP105" s="21"/>
      <c r="AQ105" s="21"/>
      <c r="AR105" s="22"/>
    </row>
    <row r="106" spans="1:44" x14ac:dyDescent="0.25">
      <c r="A106" s="20"/>
      <c r="I106" s="18"/>
      <c r="J106" s="20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20"/>
      <c r="AI106" s="21"/>
      <c r="AJ106" s="21"/>
      <c r="AK106" s="21"/>
      <c r="AL106" s="21"/>
      <c r="AM106" s="21"/>
      <c r="AN106" s="21"/>
      <c r="AO106" s="21"/>
      <c r="AP106" s="21"/>
      <c r="AQ106" s="21"/>
      <c r="AR106" s="22"/>
    </row>
    <row r="107" spans="1:44" x14ac:dyDescent="0.25">
      <c r="A107" s="20"/>
      <c r="I107" s="18"/>
      <c r="J107" s="20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20"/>
      <c r="AI107" s="21"/>
      <c r="AJ107" s="21"/>
      <c r="AK107" s="21"/>
      <c r="AL107" s="21"/>
      <c r="AM107" s="21"/>
      <c r="AN107" s="21"/>
      <c r="AO107" s="21"/>
      <c r="AP107" s="21"/>
      <c r="AQ107" s="21"/>
      <c r="AR107" s="22"/>
    </row>
    <row r="108" spans="1:44" x14ac:dyDescent="0.25">
      <c r="A108" s="20"/>
      <c r="I108" s="18"/>
      <c r="J108" s="20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20"/>
      <c r="AI108" s="21"/>
      <c r="AJ108" s="21"/>
      <c r="AK108" s="21"/>
      <c r="AL108" s="21"/>
      <c r="AM108" s="21"/>
      <c r="AN108" s="21"/>
      <c r="AO108" s="21"/>
      <c r="AP108" s="21"/>
      <c r="AQ108" s="21"/>
      <c r="AR108" s="22"/>
    </row>
    <row r="109" spans="1:44" x14ac:dyDescent="0.25">
      <c r="A109" s="20"/>
      <c r="I109" s="18"/>
      <c r="J109" s="20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20"/>
      <c r="AI109" s="21"/>
      <c r="AJ109" s="21"/>
      <c r="AK109" s="21"/>
      <c r="AL109" s="21"/>
      <c r="AM109" s="21"/>
      <c r="AN109" s="21"/>
      <c r="AO109" s="21"/>
      <c r="AP109" s="21"/>
      <c r="AQ109" s="21"/>
      <c r="AR109" s="22"/>
    </row>
    <row r="110" spans="1:44" x14ac:dyDescent="0.25">
      <c r="A110" s="20"/>
      <c r="I110" s="18"/>
      <c r="J110" s="20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20"/>
      <c r="AI110" s="21"/>
      <c r="AJ110" s="21"/>
      <c r="AK110" s="21"/>
      <c r="AL110" s="21"/>
      <c r="AM110" s="21"/>
      <c r="AN110" s="21"/>
      <c r="AO110" s="21"/>
      <c r="AP110" s="21"/>
      <c r="AQ110" s="21"/>
      <c r="AR110" s="22"/>
    </row>
    <row r="111" spans="1:44" x14ac:dyDescent="0.25">
      <c r="A111" s="20"/>
      <c r="I111" s="18"/>
      <c r="J111" s="20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20"/>
      <c r="AI111" s="21"/>
      <c r="AJ111" s="21"/>
      <c r="AK111" s="21"/>
      <c r="AL111" s="21"/>
      <c r="AM111" s="21"/>
      <c r="AN111" s="21"/>
      <c r="AO111" s="21"/>
      <c r="AP111" s="21"/>
      <c r="AQ111" s="21"/>
      <c r="AR111" s="22"/>
    </row>
    <row r="112" spans="1:44" x14ac:dyDescent="0.25">
      <c r="A112" s="20"/>
      <c r="I112" s="18"/>
      <c r="J112" s="20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20"/>
      <c r="AI112" s="21"/>
      <c r="AJ112" s="21"/>
      <c r="AK112" s="21"/>
      <c r="AL112" s="21"/>
      <c r="AM112" s="21"/>
      <c r="AN112" s="21"/>
      <c r="AO112" s="21"/>
      <c r="AP112" s="21"/>
      <c r="AQ112" s="21"/>
      <c r="AR112" s="22"/>
    </row>
    <row r="113" spans="1:44" x14ac:dyDescent="0.25">
      <c r="A113" s="20"/>
      <c r="I113" s="18"/>
      <c r="J113" s="20"/>
      <c r="K113" s="25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20"/>
      <c r="AI113" s="21"/>
      <c r="AJ113" s="21"/>
      <c r="AK113" s="21"/>
      <c r="AL113" s="21"/>
      <c r="AM113" s="21"/>
      <c r="AN113" s="21"/>
      <c r="AO113" s="21"/>
      <c r="AP113" s="21"/>
      <c r="AQ113" s="21"/>
      <c r="AR113" s="22"/>
    </row>
    <row r="114" spans="1:44" x14ac:dyDescent="0.25">
      <c r="A114" s="20"/>
      <c r="I114" s="18"/>
      <c r="J114" s="20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20"/>
      <c r="AI114" s="21"/>
      <c r="AJ114" s="21"/>
      <c r="AK114" s="21"/>
      <c r="AL114" s="21"/>
      <c r="AM114" s="21"/>
      <c r="AN114" s="21"/>
      <c r="AO114" s="21"/>
      <c r="AP114" s="21"/>
      <c r="AQ114" s="21"/>
      <c r="AR114" s="22"/>
    </row>
    <row r="115" spans="1:44" x14ac:dyDescent="0.25">
      <c r="A115" s="20"/>
      <c r="I115" s="18"/>
      <c r="J115" s="20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20"/>
      <c r="AI115" s="21"/>
      <c r="AJ115" s="21"/>
      <c r="AK115" s="21"/>
      <c r="AL115" s="21"/>
      <c r="AM115" s="21"/>
      <c r="AN115" s="21"/>
      <c r="AO115" s="21"/>
      <c r="AP115" s="21"/>
      <c r="AQ115" s="21"/>
      <c r="AR115" s="22"/>
    </row>
    <row r="116" spans="1:44" x14ac:dyDescent="0.25">
      <c r="A116" s="20"/>
      <c r="I116" s="18"/>
      <c r="J116" s="20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20"/>
      <c r="AI116" s="21"/>
      <c r="AJ116" s="21"/>
      <c r="AK116" s="21"/>
      <c r="AL116" s="21"/>
      <c r="AM116" s="21"/>
      <c r="AN116" s="21"/>
      <c r="AO116" s="21"/>
      <c r="AP116" s="21"/>
      <c r="AQ116" s="21"/>
      <c r="AR116" s="22"/>
    </row>
    <row r="117" spans="1:44" x14ac:dyDescent="0.25">
      <c r="A117" s="20"/>
      <c r="I117" s="18"/>
      <c r="J117" s="20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20"/>
      <c r="AI117" s="21"/>
      <c r="AJ117" s="21"/>
      <c r="AK117" s="21"/>
      <c r="AL117" s="21"/>
      <c r="AM117" s="21"/>
      <c r="AN117" s="21"/>
      <c r="AO117" s="21"/>
      <c r="AP117" s="21"/>
      <c r="AQ117" s="21"/>
      <c r="AR117" s="22"/>
    </row>
    <row r="118" spans="1:44" x14ac:dyDescent="0.25">
      <c r="A118" s="20"/>
      <c r="I118" s="18"/>
      <c r="J118" s="20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20"/>
      <c r="AI118" s="21"/>
      <c r="AJ118" s="21"/>
      <c r="AK118" s="21"/>
      <c r="AL118" s="21"/>
      <c r="AM118" s="21"/>
      <c r="AN118" s="21"/>
      <c r="AO118" s="21"/>
      <c r="AP118" s="21"/>
      <c r="AQ118" s="21"/>
      <c r="AR118" s="22"/>
    </row>
    <row r="119" spans="1:44" x14ac:dyDescent="0.25">
      <c r="A119" s="28"/>
      <c r="I119" s="26"/>
      <c r="J119" s="28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8"/>
      <c r="AI119" s="29"/>
      <c r="AJ119" s="29"/>
      <c r="AK119" s="29"/>
      <c r="AL119" s="29"/>
      <c r="AM119" s="29"/>
      <c r="AN119" s="29"/>
      <c r="AO119" s="29"/>
      <c r="AP119" s="29"/>
      <c r="AQ119" s="29"/>
      <c r="AR119" s="22"/>
    </row>
    <row r="120" spans="1:44" x14ac:dyDescent="0.25">
      <c r="A120" s="20"/>
      <c r="I120" s="18"/>
      <c r="J120" s="20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20"/>
      <c r="AI120" s="21"/>
      <c r="AJ120" s="24"/>
      <c r="AK120" s="24"/>
      <c r="AL120" s="21"/>
      <c r="AM120" s="21"/>
      <c r="AN120" s="21"/>
      <c r="AO120" s="21"/>
      <c r="AP120" s="21"/>
      <c r="AQ120" s="21"/>
      <c r="AR120" s="22"/>
    </row>
    <row r="121" spans="1:44" x14ac:dyDescent="0.25">
      <c r="A121" s="20"/>
      <c r="I121" s="18"/>
      <c r="J121" s="20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20"/>
      <c r="AI121" s="21"/>
      <c r="AJ121" s="21"/>
      <c r="AK121" s="21"/>
      <c r="AL121" s="21"/>
      <c r="AM121" s="21"/>
      <c r="AN121" s="21"/>
      <c r="AO121" s="21"/>
      <c r="AP121" s="21"/>
      <c r="AQ121" s="21"/>
      <c r="AR121" s="22"/>
    </row>
    <row r="122" spans="1:44" x14ac:dyDescent="0.25">
      <c r="A122" s="20"/>
      <c r="I122" s="18"/>
      <c r="J122" s="20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20"/>
      <c r="AI122" s="21"/>
      <c r="AJ122" s="21"/>
      <c r="AK122" s="21"/>
      <c r="AL122" s="21"/>
      <c r="AM122" s="21"/>
      <c r="AN122" s="21"/>
      <c r="AO122" s="21"/>
      <c r="AP122" s="21"/>
      <c r="AQ122" s="21"/>
      <c r="AR122" s="22"/>
    </row>
    <row r="123" spans="1:44" x14ac:dyDescent="0.25">
      <c r="A123" s="20"/>
      <c r="I123" s="18"/>
      <c r="J123" s="20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20"/>
      <c r="AI123" s="21"/>
      <c r="AJ123" s="24"/>
      <c r="AK123" s="24"/>
      <c r="AL123" s="21"/>
      <c r="AM123" s="21"/>
      <c r="AN123" s="21"/>
      <c r="AO123" s="21"/>
      <c r="AP123" s="21"/>
      <c r="AQ123" s="21"/>
      <c r="AR123" s="22"/>
    </row>
    <row r="124" spans="1:44" x14ac:dyDescent="0.25">
      <c r="A124" s="20"/>
      <c r="I124" s="18"/>
      <c r="J124" s="20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20"/>
      <c r="AI124" s="21"/>
      <c r="AJ124" s="21"/>
      <c r="AK124" s="21"/>
      <c r="AL124" s="21"/>
      <c r="AM124" s="21"/>
      <c r="AN124" s="21"/>
      <c r="AO124" s="21"/>
      <c r="AP124" s="21"/>
      <c r="AQ124" s="21"/>
      <c r="AR124" s="22"/>
    </row>
    <row r="125" spans="1:44" x14ac:dyDescent="0.25">
      <c r="A125" s="20"/>
      <c r="I125" s="18"/>
      <c r="J125" s="20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20"/>
      <c r="AI125" s="21"/>
      <c r="AJ125" s="21"/>
      <c r="AK125" s="21"/>
      <c r="AL125" s="21"/>
      <c r="AM125" s="21"/>
      <c r="AN125" s="21"/>
      <c r="AO125" s="21"/>
      <c r="AP125" s="21"/>
      <c r="AQ125" s="21"/>
      <c r="AR125" s="22"/>
    </row>
    <row r="126" spans="1:44" x14ac:dyDescent="0.25">
      <c r="A126" s="20"/>
      <c r="I126" s="18"/>
      <c r="J126" s="20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20"/>
      <c r="AI126" s="21"/>
      <c r="AJ126" s="21"/>
      <c r="AK126" s="21"/>
      <c r="AL126" s="21"/>
      <c r="AM126" s="21"/>
      <c r="AN126" s="21"/>
      <c r="AO126" s="21"/>
      <c r="AP126" s="21"/>
      <c r="AQ126" s="21"/>
      <c r="AR126" s="22"/>
    </row>
    <row r="127" spans="1:44" x14ac:dyDescent="0.25">
      <c r="A127" s="20"/>
      <c r="I127" s="18"/>
      <c r="J127" s="20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20"/>
      <c r="AI127" s="21"/>
      <c r="AJ127" s="21"/>
      <c r="AK127" s="21"/>
      <c r="AL127" s="21"/>
      <c r="AM127" s="21"/>
      <c r="AN127" s="21"/>
      <c r="AO127" s="21"/>
      <c r="AP127" s="21"/>
      <c r="AQ127" s="21"/>
      <c r="AR127" s="22"/>
    </row>
    <row r="128" spans="1:44" x14ac:dyDescent="0.25">
      <c r="A128" s="20"/>
      <c r="I128" s="18"/>
      <c r="J128" s="20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20"/>
      <c r="AI128" s="21"/>
      <c r="AJ128" s="21"/>
      <c r="AK128" s="21"/>
      <c r="AL128" s="21"/>
      <c r="AM128" s="21"/>
      <c r="AN128" s="21"/>
      <c r="AO128" s="21"/>
      <c r="AP128" s="21"/>
      <c r="AQ128" s="21"/>
      <c r="AR128" s="22"/>
    </row>
    <row r="129" spans="1:44" x14ac:dyDescent="0.25">
      <c r="A129" s="20"/>
      <c r="I129" s="18"/>
      <c r="J129" s="20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20"/>
      <c r="AI129" s="21"/>
      <c r="AJ129" s="21"/>
      <c r="AK129" s="21"/>
      <c r="AL129" s="21"/>
      <c r="AM129" s="21"/>
      <c r="AN129" s="21"/>
      <c r="AO129" s="21"/>
      <c r="AP129" s="21"/>
      <c r="AQ129" s="21"/>
      <c r="AR129" s="22"/>
    </row>
    <row r="130" spans="1:44" x14ac:dyDescent="0.25">
      <c r="A130" s="20"/>
      <c r="I130" s="18"/>
      <c r="J130" s="20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20"/>
      <c r="AI130" s="24"/>
      <c r="AJ130" s="24"/>
      <c r="AK130" s="24"/>
      <c r="AL130" s="21"/>
      <c r="AM130" s="21"/>
      <c r="AN130" s="21"/>
      <c r="AO130" s="21"/>
      <c r="AP130" s="21"/>
      <c r="AQ130" s="21"/>
      <c r="AR130" s="22"/>
    </row>
    <row r="131" spans="1:44" x14ac:dyDescent="0.25">
      <c r="A131" s="20"/>
      <c r="I131" s="18"/>
      <c r="J131" s="20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20"/>
      <c r="AI131" s="24"/>
      <c r="AJ131" s="24"/>
      <c r="AK131" s="24"/>
      <c r="AL131" s="23"/>
      <c r="AM131" s="21"/>
      <c r="AN131" s="21"/>
      <c r="AO131" s="21"/>
      <c r="AP131" s="21"/>
      <c r="AQ131" s="21"/>
      <c r="AR131" s="22"/>
    </row>
    <row r="132" spans="1:44" x14ac:dyDescent="0.25">
      <c r="A132" s="20"/>
      <c r="I132" s="18"/>
      <c r="J132" s="2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20"/>
      <c r="AI132" s="21"/>
      <c r="AJ132" s="21"/>
      <c r="AK132" s="21"/>
      <c r="AL132" s="21"/>
      <c r="AM132" s="21"/>
      <c r="AN132" s="21"/>
      <c r="AO132" s="21"/>
      <c r="AP132" s="21"/>
      <c r="AQ132" s="21"/>
      <c r="AR132" s="22"/>
    </row>
    <row r="133" spans="1:44" x14ac:dyDescent="0.25">
      <c r="A133" s="20"/>
      <c r="I133" s="18"/>
      <c r="J133" s="20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20"/>
      <c r="AI133" s="21"/>
      <c r="AJ133" s="21"/>
      <c r="AK133" s="21"/>
      <c r="AL133" s="21"/>
      <c r="AM133" s="21"/>
      <c r="AN133" s="21"/>
      <c r="AO133" s="21"/>
      <c r="AP133" s="21"/>
      <c r="AQ133" s="21"/>
      <c r="AR133" s="22"/>
    </row>
    <row r="134" spans="1:44" x14ac:dyDescent="0.25">
      <c r="A134" s="20"/>
      <c r="I134" s="18"/>
      <c r="J134" s="20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20"/>
      <c r="AI134" s="24"/>
      <c r="AJ134" s="21"/>
      <c r="AK134" s="21"/>
      <c r="AL134" s="21"/>
      <c r="AM134" s="21"/>
      <c r="AN134" s="21"/>
      <c r="AO134" s="21"/>
      <c r="AP134" s="21"/>
      <c r="AQ134" s="21"/>
      <c r="AR134" s="22"/>
    </row>
    <row r="135" spans="1:44" x14ac:dyDescent="0.25">
      <c r="A135" s="20"/>
      <c r="I135" s="18"/>
      <c r="J135" s="20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20"/>
      <c r="AI135" s="21"/>
      <c r="AJ135" s="21"/>
      <c r="AK135" s="21"/>
      <c r="AL135" s="21"/>
      <c r="AM135" s="21"/>
      <c r="AN135" s="21"/>
      <c r="AO135" s="21"/>
      <c r="AP135" s="21"/>
      <c r="AQ135" s="21"/>
      <c r="AR135" s="22"/>
    </row>
    <row r="136" spans="1:44" x14ac:dyDescent="0.25">
      <c r="A136" s="20"/>
      <c r="I136" s="18"/>
      <c r="J136" s="2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20"/>
      <c r="AI136" s="21"/>
      <c r="AJ136" s="21"/>
      <c r="AK136" s="21"/>
      <c r="AL136" s="21"/>
      <c r="AM136" s="21"/>
      <c r="AN136" s="21"/>
      <c r="AO136" s="21"/>
      <c r="AP136" s="21"/>
      <c r="AQ136" s="21"/>
      <c r="AR136" s="22"/>
    </row>
    <row r="137" spans="1:44" x14ac:dyDescent="0.25">
      <c r="A137" s="20"/>
      <c r="I137" s="18"/>
      <c r="J137" s="20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20"/>
      <c r="AI137" s="21"/>
      <c r="AJ137" s="21"/>
      <c r="AK137" s="21"/>
      <c r="AL137" s="21"/>
      <c r="AM137" s="21"/>
      <c r="AN137" s="21"/>
      <c r="AO137" s="21"/>
      <c r="AP137" s="21"/>
      <c r="AQ137" s="21"/>
      <c r="AR137" s="22"/>
    </row>
    <row r="138" spans="1:44" x14ac:dyDescent="0.25">
      <c r="A138" s="20"/>
      <c r="I138" s="18"/>
      <c r="J138" s="20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20"/>
      <c r="AI138" s="21"/>
      <c r="AJ138" s="21"/>
      <c r="AK138" s="21"/>
      <c r="AL138" s="21"/>
      <c r="AM138" s="21"/>
      <c r="AN138" s="21"/>
      <c r="AO138" s="21"/>
      <c r="AP138" s="21"/>
      <c r="AQ138" s="21"/>
      <c r="AR138" s="22"/>
    </row>
    <row r="139" spans="1:44" x14ac:dyDescent="0.25">
      <c r="A139" s="20"/>
      <c r="I139" s="18"/>
      <c r="J139" s="20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20"/>
      <c r="AI139" s="21"/>
      <c r="AJ139" s="21"/>
      <c r="AK139" s="21"/>
      <c r="AL139" s="21"/>
      <c r="AM139" s="21"/>
      <c r="AN139" s="21"/>
      <c r="AO139" s="21"/>
      <c r="AP139" s="21"/>
      <c r="AQ139" s="21"/>
      <c r="AR139" s="22"/>
    </row>
    <row r="140" spans="1:44" x14ac:dyDescent="0.25">
      <c r="A140" s="20"/>
      <c r="I140" s="18"/>
      <c r="J140" s="20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20"/>
      <c r="AI140" s="21"/>
      <c r="AJ140" s="21"/>
      <c r="AK140" s="21"/>
      <c r="AL140" s="21"/>
      <c r="AM140" s="21"/>
      <c r="AN140" s="21"/>
      <c r="AO140" s="21"/>
      <c r="AP140" s="21"/>
      <c r="AQ140" s="21"/>
      <c r="AR140" s="22"/>
    </row>
    <row r="141" spans="1:44" x14ac:dyDescent="0.25">
      <c r="A141" s="20"/>
      <c r="I141" s="18"/>
      <c r="J141" s="20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20"/>
      <c r="AI141" s="21"/>
      <c r="AJ141" s="21"/>
      <c r="AK141" s="21"/>
      <c r="AL141" s="21"/>
      <c r="AM141" s="21"/>
      <c r="AN141" s="21"/>
      <c r="AO141" s="21"/>
      <c r="AP141" s="21"/>
      <c r="AQ141" s="21"/>
      <c r="AR141" s="22"/>
    </row>
    <row r="142" spans="1:44" x14ac:dyDescent="0.25">
      <c r="A142" s="20"/>
      <c r="I142" s="18"/>
      <c r="J142" s="20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20"/>
      <c r="AI142" s="24"/>
      <c r="AJ142" s="21"/>
      <c r="AK142" s="21"/>
      <c r="AL142" s="21"/>
      <c r="AM142" s="21"/>
      <c r="AN142" s="21"/>
      <c r="AO142" s="21"/>
      <c r="AP142" s="21"/>
      <c r="AQ142" s="21"/>
      <c r="AR142" s="22"/>
    </row>
    <row r="143" spans="1:44" x14ac:dyDescent="0.25">
      <c r="A143" s="20"/>
      <c r="I143" s="18"/>
      <c r="J143" s="20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20"/>
      <c r="AI143" s="21"/>
      <c r="AJ143" s="21"/>
      <c r="AK143" s="21"/>
      <c r="AL143" s="21"/>
      <c r="AM143" s="21"/>
      <c r="AN143" s="21"/>
      <c r="AO143" s="21"/>
      <c r="AP143" s="21"/>
      <c r="AQ143" s="21"/>
      <c r="AR143" s="22"/>
    </row>
    <row r="144" spans="1:44" x14ac:dyDescent="0.25">
      <c r="A144" s="20"/>
      <c r="I144" s="18"/>
      <c r="J144" s="20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20"/>
      <c r="AI144" s="24"/>
      <c r="AJ144" s="21"/>
      <c r="AK144" s="21"/>
      <c r="AL144" s="21"/>
      <c r="AM144" s="21"/>
      <c r="AN144" s="21"/>
      <c r="AO144" s="21"/>
      <c r="AP144" s="21"/>
      <c r="AQ144" s="21"/>
      <c r="AR144" s="22"/>
    </row>
    <row r="145" spans="1:44" x14ac:dyDescent="0.25">
      <c r="A145" s="20"/>
      <c r="I145" s="18"/>
      <c r="J145" s="20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20"/>
      <c r="AI145" s="24"/>
      <c r="AJ145" s="24"/>
      <c r="AK145" s="24"/>
      <c r="AL145" s="21"/>
      <c r="AM145" s="21"/>
      <c r="AN145" s="21"/>
      <c r="AO145" s="21"/>
      <c r="AP145" s="21"/>
      <c r="AQ145" s="21"/>
      <c r="AR145" s="22"/>
    </row>
    <row r="146" spans="1:44" x14ac:dyDescent="0.25">
      <c r="A146" s="20"/>
      <c r="I146" s="18"/>
      <c r="J146" s="2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20"/>
      <c r="AI146" s="21"/>
      <c r="AJ146" s="21"/>
      <c r="AK146" s="21"/>
      <c r="AL146" s="21"/>
      <c r="AM146" s="21"/>
      <c r="AN146" s="21"/>
      <c r="AO146" s="21"/>
      <c r="AP146" s="21"/>
      <c r="AQ146" s="21"/>
      <c r="AR146" s="22"/>
    </row>
    <row r="147" spans="1:44" x14ac:dyDescent="0.25">
      <c r="A147" s="20"/>
      <c r="I147" s="18"/>
      <c r="J147" s="2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20"/>
      <c r="AI147" s="21"/>
      <c r="AJ147" s="21"/>
      <c r="AK147" s="21"/>
      <c r="AL147" s="21"/>
      <c r="AM147" s="21"/>
      <c r="AN147" s="21"/>
      <c r="AO147" s="21"/>
      <c r="AP147" s="21"/>
      <c r="AQ147" s="21"/>
      <c r="AR147" s="22"/>
    </row>
    <row r="148" spans="1:44" x14ac:dyDescent="0.25">
      <c r="A148" s="28"/>
      <c r="I148" s="26"/>
      <c r="J148" s="28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8"/>
      <c r="AI148" s="29"/>
      <c r="AJ148" s="29"/>
      <c r="AK148" s="29"/>
      <c r="AL148" s="29"/>
      <c r="AM148" s="29"/>
      <c r="AN148" s="29"/>
      <c r="AO148" s="29"/>
      <c r="AP148" s="29"/>
      <c r="AQ148" s="29"/>
      <c r="AR148" s="22"/>
    </row>
    <row r="149" spans="1:44" x14ac:dyDescent="0.25">
      <c r="A149" s="20"/>
      <c r="I149" s="18"/>
      <c r="J149" s="20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20"/>
      <c r="AI149" s="21"/>
      <c r="AJ149" s="21"/>
      <c r="AK149" s="21"/>
      <c r="AL149" s="21"/>
      <c r="AM149" s="21"/>
      <c r="AN149" s="21"/>
      <c r="AO149" s="21"/>
      <c r="AP149" s="21"/>
      <c r="AQ149" s="21"/>
      <c r="AR149" s="22"/>
    </row>
    <row r="150" spans="1:44" x14ac:dyDescent="0.25">
      <c r="A150" s="20"/>
      <c r="I150" s="18"/>
      <c r="J150" s="20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20"/>
      <c r="AI150" s="21"/>
      <c r="AJ150" s="21"/>
      <c r="AK150" s="21"/>
      <c r="AL150" s="21"/>
      <c r="AM150" s="21"/>
      <c r="AN150" s="21"/>
      <c r="AO150" s="21"/>
      <c r="AP150" s="21"/>
      <c r="AQ150" s="21"/>
      <c r="AR150" s="22"/>
    </row>
    <row r="151" spans="1:44" x14ac:dyDescent="0.25">
      <c r="A151" s="20"/>
      <c r="I151" s="18"/>
      <c r="J151" s="20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20"/>
      <c r="AI151" s="21"/>
      <c r="AJ151" s="21"/>
      <c r="AK151" s="21"/>
      <c r="AL151" s="21"/>
      <c r="AM151" s="21"/>
      <c r="AN151" s="21"/>
      <c r="AO151" s="21"/>
      <c r="AP151" s="21"/>
      <c r="AQ151" s="21"/>
      <c r="AR151" s="22"/>
    </row>
    <row r="152" spans="1:44" x14ac:dyDescent="0.25">
      <c r="A152" s="28"/>
      <c r="I152" s="26"/>
      <c r="J152" s="28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8"/>
      <c r="AI152" s="29"/>
      <c r="AJ152" s="29"/>
      <c r="AK152" s="29"/>
      <c r="AL152" s="29"/>
      <c r="AM152" s="29"/>
      <c r="AN152" s="29"/>
      <c r="AO152" s="29"/>
      <c r="AP152" s="29"/>
      <c r="AQ152" s="29"/>
      <c r="AR152" s="22"/>
    </row>
    <row r="154" spans="1:44" x14ac:dyDescent="0.25">
      <c r="A154" t="s">
        <v>34</v>
      </c>
      <c r="J154" t="s">
        <v>34</v>
      </c>
      <c r="AH154" t="s">
        <v>34</v>
      </c>
      <c r="AI154" s="11">
        <f>SUM(AI2:AI153)</f>
        <v>906</v>
      </c>
      <c r="AJ154" s="11">
        <f>SUM(AJ2:AJ153)</f>
        <v>2328</v>
      </c>
      <c r="AK154" s="11"/>
      <c r="AL154" s="11"/>
      <c r="AM154" s="11"/>
      <c r="AN154" s="11">
        <f>SUM(AN2:AN153)</f>
        <v>18593.333333333332</v>
      </c>
      <c r="AO154" s="11"/>
      <c r="AP154" s="11"/>
      <c r="AQ154" s="11">
        <f>SUM(AQ2:AQ153)</f>
        <v>1126.8046181172292</v>
      </c>
      <c r="AR154" s="11"/>
    </row>
    <row r="155" spans="1:44" x14ac:dyDescent="0.25">
      <c r="K155" s="4">
        <f>MAX(K2:K154)</f>
        <v>105</v>
      </c>
      <c r="L155" s="4">
        <f>MAX(L2:L154)</f>
        <v>35</v>
      </c>
      <c r="M155" s="4">
        <f>MAX(M2:M154)</f>
        <v>20</v>
      </c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</row>
    <row r="156" spans="1:44" x14ac:dyDescent="0.25">
      <c r="A156" t="s">
        <v>35</v>
      </c>
      <c r="J156" t="s">
        <v>35</v>
      </c>
      <c r="AH156" t="s">
        <v>35</v>
      </c>
      <c r="AI156" s="13">
        <f>COUNTIF(AI2:AI152,"&gt;0")</f>
        <v>10</v>
      </c>
      <c r="AJ156" s="14">
        <f>COUNTIF(AJ2:AJ152,"&gt;0")</f>
        <v>10</v>
      </c>
      <c r="AK156" s="14"/>
      <c r="AL156" s="13">
        <f>COUNT(AL2:AL152)</f>
        <v>9</v>
      </c>
      <c r="AM156" s="13">
        <f>COUNT(AM2:AM152)</f>
        <v>9</v>
      </c>
      <c r="AN156" s="13">
        <f>COUNTIF(AN2:AN152,"&gt;0")</f>
        <v>13</v>
      </c>
      <c r="AO156" s="13"/>
      <c r="AP156" s="13"/>
      <c r="AQ156" s="13">
        <f>COUNTIF(AQ2:AQ152,"&gt;0")</f>
        <v>11</v>
      </c>
      <c r="AR156" s="13"/>
    </row>
    <row r="157" spans="1:44" x14ac:dyDescent="0.25">
      <c r="K157">
        <f>COUNTIF(K2:K152,"=0")</f>
        <v>0</v>
      </c>
      <c r="L157">
        <f>COUNTIF(L2:L152,"=0")</f>
        <v>0</v>
      </c>
      <c r="M157">
        <f>COUNTIF(M2:M152,"=0")</f>
        <v>0</v>
      </c>
      <c r="AI157" s="14">
        <f>COUNTIF(AI2:AI152,"&gt;1")</f>
        <v>9</v>
      </c>
      <c r="AJ157" s="13">
        <f>COUNTIF(AJ2:AJ152,"&gt;1")</f>
        <v>10</v>
      </c>
      <c r="AK157" s="13"/>
      <c r="AL157" s="13"/>
      <c r="AM157" s="13"/>
      <c r="AN157" s="13"/>
      <c r="AO157" s="13"/>
      <c r="AP157" s="13"/>
      <c r="AQ157" s="13"/>
      <c r="AR157" s="13">
        <f>COUNTIF(AR2:AR152,"&gt;100%")</f>
        <v>4</v>
      </c>
    </row>
    <row r="158" spans="1:44" x14ac:dyDescent="0.25">
      <c r="AI158" s="11">
        <f>AI154/147</f>
        <v>6.1632653061224492</v>
      </c>
      <c r="AJ158" s="11">
        <f>AJ154/147</f>
        <v>15.836734693877551</v>
      </c>
      <c r="AK158" s="11"/>
      <c r="AL158" s="11"/>
      <c r="AM158" s="11"/>
      <c r="AN158" s="11">
        <f>AN154/147</f>
        <v>126.48526077097505</v>
      </c>
      <c r="AO158" s="11"/>
      <c r="AP158" s="11"/>
      <c r="AQ158" s="11">
        <f>AQ154/147</f>
        <v>7.6653375382124436</v>
      </c>
      <c r="AR158" s="12">
        <f>MAX(AR2:AR152)</f>
        <v>1.4137931034482758</v>
      </c>
    </row>
    <row r="159" spans="1:44" x14ac:dyDescent="0.25">
      <c r="M159" s="4">
        <f>SUM(M2:M152)</f>
        <v>142.66666666666666</v>
      </c>
      <c r="AJ159" s="15">
        <f>MAX(AJ2:AJ152)</f>
        <v>1164</v>
      </c>
      <c r="AK159" s="15"/>
      <c r="AR159">
        <f>COUNTIF(AR2:AR152,0%)</f>
        <v>0</v>
      </c>
    </row>
    <row r="160" spans="1:44" x14ac:dyDescent="0.25">
      <c r="M160">
        <f>M159/147</f>
        <v>0.97052154195011331</v>
      </c>
      <c r="AR160">
        <f>COUNTIF(AR2:AR152,"&lt;10%")</f>
        <v>2</v>
      </c>
    </row>
    <row r="161" spans="40:43" x14ac:dyDescent="0.25">
      <c r="AN161" t="e">
        <f>#REF!/AN154</f>
        <v>#REF!</v>
      </c>
      <c r="AQ161">
        <f>AI154/AQ154</f>
        <v>0.80404356303919822</v>
      </c>
    </row>
  </sheetData>
  <sortState ref="A3:AS10">
    <sortCondition ref="A2"/>
  </sortState>
  <hyperlinks>
    <hyperlink ref="F8" r:id="rId1" display="http://www.86mmc-megionsch1.edusite.ru/"/>
    <hyperlink ref="F4" r:id="rId2" tooltip="http://school2-megion.ru/"/>
    <hyperlink ref="F2" r:id="rId3" display="http://www.megionschool3.edu.ru/"/>
    <hyperlink ref="F5" r:id="rId4" display="http://www.school4-megion.ru/"/>
    <hyperlink ref="F6" r:id="rId5" display="http://www.gim5megion.ru/"/>
    <hyperlink ref="F9" r:id="rId6" display="http://www.86mmc-megionsch6.edusite.ru/"/>
    <hyperlink ref="F3" r:id="rId7" display="http://shkola9.edu.ru/"/>
    <hyperlink ref="F10" r:id="rId8"/>
    <hyperlink ref="F7" r:id="rId9" display="http://www.shkola7.edusite.ru/"/>
  </hyperlinks>
  <pageMargins left="0.7" right="0.7" top="0.75" bottom="0.75" header="0.3" footer="0.3"/>
  <pageSetup paperSize="9" orientation="portrait" verticalDpi="0"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workbookViewId="0">
      <selection activeCell="J9" sqref="J9"/>
    </sheetView>
  </sheetViews>
  <sheetFormatPr defaultRowHeight="15" x14ac:dyDescent="0.25"/>
  <cols>
    <col min="1" max="1" width="9.140625" customWidth="1"/>
    <col min="2" max="2" width="14.5703125" customWidth="1"/>
    <col min="3" max="3" width="47.42578125" customWidth="1"/>
    <col min="4" max="5" width="9.140625" customWidth="1"/>
    <col min="6" max="6" width="11" customWidth="1"/>
    <col min="7" max="7" width="9.28515625" customWidth="1"/>
    <col min="8" max="9" width="9.140625" customWidth="1"/>
    <col min="10" max="10" width="13" customWidth="1"/>
    <col min="11" max="11" width="13.7109375" customWidth="1"/>
    <col min="12" max="12" width="9.140625" customWidth="1"/>
  </cols>
  <sheetData>
    <row r="1" spans="1:12" ht="28.5" x14ac:dyDescent="0.25">
      <c r="A1" s="5" t="s">
        <v>2</v>
      </c>
      <c r="B1" s="2" t="s">
        <v>0</v>
      </c>
      <c r="C1" s="1" t="s">
        <v>186</v>
      </c>
      <c r="D1" s="5" t="s">
        <v>1</v>
      </c>
      <c r="E1" s="17" t="s">
        <v>6</v>
      </c>
      <c r="F1" s="17" t="s">
        <v>7</v>
      </c>
      <c r="G1" s="17" t="s">
        <v>202</v>
      </c>
      <c r="H1" s="17" t="s">
        <v>8</v>
      </c>
      <c r="I1" s="17" t="s">
        <v>203</v>
      </c>
      <c r="J1" s="17" t="s">
        <v>9</v>
      </c>
      <c r="K1" s="17" t="s">
        <v>204</v>
      </c>
      <c r="L1" s="5" t="s">
        <v>3</v>
      </c>
    </row>
    <row r="2" spans="1:12" ht="38.25" x14ac:dyDescent="0.25">
      <c r="A2" s="16">
        <v>7</v>
      </c>
      <c r="B2" s="150" t="s">
        <v>193</v>
      </c>
      <c r="C2" s="207" t="s">
        <v>227</v>
      </c>
      <c r="D2" s="6">
        <v>115.66025235551928</v>
      </c>
      <c r="E2" s="9">
        <f>D2/160</f>
        <v>0.7228765772219955</v>
      </c>
      <c r="F2" s="10">
        <v>78.660252355519305</v>
      </c>
      <c r="G2" s="2">
        <v>7</v>
      </c>
      <c r="H2" s="10">
        <v>23</v>
      </c>
      <c r="I2" s="153" t="s">
        <v>254</v>
      </c>
      <c r="J2" s="10">
        <v>14</v>
      </c>
      <c r="K2" s="153" t="s">
        <v>208</v>
      </c>
      <c r="L2" s="150">
        <v>1</v>
      </c>
    </row>
    <row r="3" spans="1:12" ht="38.25" x14ac:dyDescent="0.25">
      <c r="A3" s="16">
        <v>3</v>
      </c>
      <c r="B3" s="150" t="s">
        <v>194</v>
      </c>
      <c r="C3" s="207" t="s">
        <v>228</v>
      </c>
      <c r="D3" s="6">
        <v>124.67097952940964</v>
      </c>
      <c r="E3" s="9">
        <f>D3/160</f>
        <v>0.77919362205881026</v>
      </c>
      <c r="F3" s="10">
        <v>89.670979529409635</v>
      </c>
      <c r="G3" s="208">
        <v>4</v>
      </c>
      <c r="H3" s="10">
        <v>24</v>
      </c>
      <c r="I3" s="153" t="s">
        <v>253</v>
      </c>
      <c r="J3" s="10">
        <v>11</v>
      </c>
      <c r="K3" s="153" t="s">
        <v>256</v>
      </c>
      <c r="L3" s="150">
        <v>2</v>
      </c>
    </row>
    <row r="4" spans="1:12" ht="38.25" x14ac:dyDescent="0.25">
      <c r="A4" s="16">
        <v>1</v>
      </c>
      <c r="B4" s="150" t="s">
        <v>195</v>
      </c>
      <c r="C4" s="207" t="s">
        <v>229</v>
      </c>
      <c r="D4" s="6">
        <v>133.3965534470442</v>
      </c>
      <c r="E4" s="9">
        <f>D4/160</f>
        <v>0.83372845904402626</v>
      </c>
      <c r="F4" s="10">
        <v>98.396553447044184</v>
      </c>
      <c r="G4" s="2">
        <v>1</v>
      </c>
      <c r="H4" s="10">
        <v>23</v>
      </c>
      <c r="I4" s="153" t="s">
        <v>254</v>
      </c>
      <c r="J4" s="10">
        <v>12</v>
      </c>
      <c r="K4" s="153" t="s">
        <v>209</v>
      </c>
      <c r="L4" s="150">
        <v>3</v>
      </c>
    </row>
    <row r="5" spans="1:12" ht="38.25" x14ac:dyDescent="0.25">
      <c r="A5" s="16">
        <v>4</v>
      </c>
      <c r="B5" s="150" t="s">
        <v>196</v>
      </c>
      <c r="C5" s="207" t="s">
        <v>230</v>
      </c>
      <c r="D5" s="6">
        <v>121.59223939931283</v>
      </c>
      <c r="E5" s="9">
        <f>D5/160</f>
        <v>0.75995149624570524</v>
      </c>
      <c r="F5" s="10">
        <v>82.592239399312831</v>
      </c>
      <c r="G5" s="2">
        <v>6</v>
      </c>
      <c r="H5" s="10">
        <v>25</v>
      </c>
      <c r="I5" s="2">
        <v>3</v>
      </c>
      <c r="J5" s="10">
        <v>14</v>
      </c>
      <c r="K5" s="153" t="s">
        <v>208</v>
      </c>
      <c r="L5" s="150">
        <v>4</v>
      </c>
    </row>
    <row r="6" spans="1:12" ht="25.5" x14ac:dyDescent="0.25">
      <c r="A6" s="16">
        <v>5</v>
      </c>
      <c r="B6" s="150" t="s">
        <v>197</v>
      </c>
      <c r="C6" s="207" t="s">
        <v>231</v>
      </c>
      <c r="D6" s="6">
        <v>121.27019371857182</v>
      </c>
      <c r="E6" s="9">
        <f>D6/160</f>
        <v>0.75793871074107388</v>
      </c>
      <c r="F6" s="10">
        <v>90.270193718571818</v>
      </c>
      <c r="G6" s="2">
        <v>3</v>
      </c>
      <c r="H6" s="10">
        <v>19</v>
      </c>
      <c r="I6" s="2">
        <v>8</v>
      </c>
      <c r="J6" s="10">
        <v>12</v>
      </c>
      <c r="K6" s="153" t="s">
        <v>209</v>
      </c>
      <c r="L6" s="150">
        <v>5</v>
      </c>
    </row>
    <row r="7" spans="1:12" ht="38.25" x14ac:dyDescent="0.25">
      <c r="A7" s="16">
        <v>8</v>
      </c>
      <c r="B7" s="150" t="s">
        <v>198</v>
      </c>
      <c r="C7" s="207" t="s">
        <v>232</v>
      </c>
      <c r="D7" s="6">
        <v>112.80502982420043</v>
      </c>
      <c r="E7" s="9">
        <f>D7/160</f>
        <v>0.70503143640125265</v>
      </c>
      <c r="F7" s="10">
        <v>73.805029824200432</v>
      </c>
      <c r="G7" s="2">
        <v>9</v>
      </c>
      <c r="H7" s="10">
        <v>28</v>
      </c>
      <c r="I7" s="153" t="s">
        <v>208</v>
      </c>
      <c r="J7" s="10">
        <v>11</v>
      </c>
      <c r="K7" s="153" t="s">
        <v>256</v>
      </c>
      <c r="L7" s="150">
        <v>6</v>
      </c>
    </row>
    <row r="8" spans="1:12" ht="38.25" x14ac:dyDescent="0.25">
      <c r="A8" s="16">
        <v>6</v>
      </c>
      <c r="B8" s="150" t="s">
        <v>206</v>
      </c>
      <c r="C8" s="207" t="s">
        <v>233</v>
      </c>
      <c r="D8" s="6">
        <v>117.71374414000805</v>
      </c>
      <c r="E8" s="9">
        <f>D8/160</f>
        <v>0.73571090087505031</v>
      </c>
      <c r="F8" s="10">
        <v>85.713744140008032</v>
      </c>
      <c r="G8" s="2">
        <v>5</v>
      </c>
      <c r="H8" s="10">
        <v>21</v>
      </c>
      <c r="I8" s="2">
        <v>7</v>
      </c>
      <c r="J8" s="10">
        <v>11</v>
      </c>
      <c r="K8" s="153" t="s">
        <v>256</v>
      </c>
      <c r="L8" s="150">
        <v>7</v>
      </c>
    </row>
    <row r="9" spans="1:12" ht="38.25" x14ac:dyDescent="0.25">
      <c r="A9" s="16">
        <v>2</v>
      </c>
      <c r="B9" s="150" t="s">
        <v>207</v>
      </c>
      <c r="C9" s="207" t="s">
        <v>234</v>
      </c>
      <c r="D9" s="6">
        <v>128.4904588286679</v>
      </c>
      <c r="E9" s="9">
        <f>D9/160</f>
        <v>0.80306536767917436</v>
      </c>
      <c r="F9" s="10">
        <v>91.490458828667897</v>
      </c>
      <c r="G9" s="2">
        <v>2</v>
      </c>
      <c r="H9" s="10">
        <v>28</v>
      </c>
      <c r="I9" s="153" t="s">
        <v>208</v>
      </c>
      <c r="J9" s="10">
        <v>9</v>
      </c>
      <c r="K9" s="2">
        <v>8</v>
      </c>
      <c r="L9" s="150">
        <v>8</v>
      </c>
    </row>
    <row r="10" spans="1:12" ht="38.25" x14ac:dyDescent="0.25">
      <c r="A10" s="16">
        <v>9</v>
      </c>
      <c r="B10" s="150" t="s">
        <v>225</v>
      </c>
      <c r="C10" s="207" t="s">
        <v>226</v>
      </c>
      <c r="D10" s="6">
        <v>88.334931104032833</v>
      </c>
      <c r="E10" s="9">
        <f>D10/160</f>
        <v>0.55209331940020523</v>
      </c>
      <c r="F10" s="10">
        <v>77.334931104032833</v>
      </c>
      <c r="G10" s="208">
        <v>8</v>
      </c>
      <c r="H10" s="10">
        <v>9</v>
      </c>
      <c r="I10" s="153" t="s">
        <v>255</v>
      </c>
      <c r="J10" s="10">
        <v>2</v>
      </c>
      <c r="K10" s="153" t="s">
        <v>255</v>
      </c>
      <c r="L10" s="150">
        <v>9</v>
      </c>
    </row>
    <row r="11" spans="1:12" x14ac:dyDescent="0.25">
      <c r="E11" s="18"/>
      <c r="F11" s="19"/>
      <c r="G11" s="19"/>
      <c r="H11" s="19"/>
      <c r="I11" s="19"/>
      <c r="J11" s="19"/>
    </row>
    <row r="12" spans="1:12" x14ac:dyDescent="0.25">
      <c r="E12" s="18"/>
      <c r="F12" s="19"/>
      <c r="G12" s="19"/>
      <c r="H12" s="19"/>
      <c r="I12" s="19"/>
      <c r="J12" s="19"/>
    </row>
    <row r="13" spans="1:12" x14ac:dyDescent="0.25">
      <c r="E13" s="18"/>
      <c r="F13" s="19"/>
      <c r="G13" s="19"/>
      <c r="H13" s="19"/>
      <c r="I13" s="19"/>
      <c r="J13" s="19"/>
    </row>
    <row r="14" spans="1:12" x14ac:dyDescent="0.25">
      <c r="E14" s="18"/>
      <c r="F14" s="19"/>
      <c r="G14" s="19"/>
      <c r="H14" s="19"/>
      <c r="I14" s="19"/>
      <c r="J14" s="19"/>
    </row>
    <row r="15" spans="1:12" x14ac:dyDescent="0.25">
      <c r="E15" s="18"/>
      <c r="F15" s="19"/>
      <c r="G15" s="19"/>
      <c r="H15" s="19"/>
      <c r="I15" s="19"/>
      <c r="J15" s="19"/>
    </row>
    <row r="16" spans="1:12" x14ac:dyDescent="0.25">
      <c r="E16" s="18"/>
      <c r="F16" s="19"/>
      <c r="G16" s="19"/>
      <c r="H16" s="19"/>
      <c r="I16" s="19"/>
      <c r="J16" s="19"/>
    </row>
    <row r="17" spans="5:10" x14ac:dyDescent="0.25">
      <c r="E17" s="18"/>
      <c r="F17" s="19"/>
      <c r="G17" s="19"/>
      <c r="H17" s="19"/>
      <c r="I17" s="19"/>
      <c r="J17" s="19"/>
    </row>
    <row r="18" spans="5:10" x14ac:dyDescent="0.25">
      <c r="E18" s="18"/>
      <c r="F18" s="19"/>
      <c r="G18" s="19"/>
      <c r="H18" s="19"/>
      <c r="I18" s="19"/>
      <c r="J18" s="19"/>
    </row>
    <row r="19" spans="5:10" x14ac:dyDescent="0.25">
      <c r="E19" s="18"/>
      <c r="F19" s="19"/>
      <c r="G19" s="19"/>
      <c r="H19" s="19"/>
      <c r="I19" s="19"/>
      <c r="J19" s="19"/>
    </row>
    <row r="20" spans="5:10" x14ac:dyDescent="0.25">
      <c r="E20" s="18"/>
      <c r="F20" s="19"/>
      <c r="G20" s="19"/>
      <c r="H20" s="19"/>
      <c r="I20" s="19"/>
      <c r="J20" s="19"/>
    </row>
    <row r="21" spans="5:10" x14ac:dyDescent="0.25">
      <c r="E21" s="18"/>
      <c r="F21" s="19"/>
      <c r="G21" s="19"/>
      <c r="H21" s="19"/>
      <c r="I21" s="19"/>
      <c r="J21" s="19"/>
    </row>
    <row r="22" spans="5:10" x14ac:dyDescent="0.25">
      <c r="E22" s="18"/>
      <c r="F22" s="19"/>
      <c r="G22" s="19"/>
      <c r="H22" s="19"/>
      <c r="I22" s="19"/>
      <c r="J22" s="19"/>
    </row>
    <row r="23" spans="5:10" x14ac:dyDescent="0.25">
      <c r="E23" s="18"/>
      <c r="F23" s="19"/>
      <c r="G23" s="19"/>
      <c r="H23" s="19"/>
      <c r="I23" s="19"/>
      <c r="J23" s="19"/>
    </row>
    <row r="24" spans="5:10" x14ac:dyDescent="0.25">
      <c r="E24" s="18"/>
      <c r="F24" s="19"/>
      <c r="G24" s="19"/>
      <c r="H24" s="19"/>
      <c r="I24" s="19"/>
      <c r="J24" s="19"/>
    </row>
    <row r="25" spans="5:10" x14ac:dyDescent="0.25">
      <c r="E25" s="18"/>
      <c r="F25" s="19"/>
      <c r="G25" s="19"/>
      <c r="H25" s="19"/>
      <c r="I25" s="19"/>
      <c r="J25" s="19"/>
    </row>
    <row r="26" spans="5:10" x14ac:dyDescent="0.25">
      <c r="E26" s="18"/>
      <c r="F26" s="19"/>
      <c r="G26" s="19"/>
      <c r="H26" s="19"/>
      <c r="I26" s="19"/>
      <c r="J26" s="19"/>
    </row>
    <row r="27" spans="5:10" x14ac:dyDescent="0.25">
      <c r="E27" s="18"/>
      <c r="F27" s="19"/>
      <c r="G27" s="19"/>
      <c r="H27" s="19"/>
      <c r="I27" s="19"/>
      <c r="J27" s="19"/>
    </row>
    <row r="28" spans="5:10" x14ac:dyDescent="0.25">
      <c r="E28" s="18"/>
      <c r="F28" s="19"/>
      <c r="G28" s="19"/>
      <c r="H28" s="19"/>
      <c r="I28" s="19"/>
      <c r="J28" s="19"/>
    </row>
    <row r="29" spans="5:10" x14ac:dyDescent="0.25">
      <c r="E29" s="18"/>
      <c r="F29" s="19"/>
      <c r="G29" s="19"/>
      <c r="H29" s="19"/>
      <c r="I29" s="19"/>
      <c r="J29" s="19"/>
    </row>
    <row r="30" spans="5:10" x14ac:dyDescent="0.25">
      <c r="E30" s="18"/>
      <c r="F30" s="19"/>
      <c r="G30" s="19"/>
      <c r="H30" s="19"/>
      <c r="I30" s="19"/>
      <c r="J30" s="19"/>
    </row>
    <row r="31" spans="5:10" x14ac:dyDescent="0.25">
      <c r="E31" s="18"/>
      <c r="F31" s="19"/>
      <c r="G31" s="19"/>
      <c r="H31" s="19"/>
      <c r="I31" s="19"/>
      <c r="J31" s="19"/>
    </row>
    <row r="32" spans="5:10" x14ac:dyDescent="0.25">
      <c r="E32" s="18"/>
      <c r="F32" s="19"/>
      <c r="G32" s="19"/>
      <c r="H32" s="19"/>
      <c r="I32" s="19"/>
      <c r="J32" s="19"/>
    </row>
    <row r="33" spans="5:10" x14ac:dyDescent="0.25">
      <c r="E33" s="18"/>
      <c r="F33" s="19"/>
      <c r="G33" s="19"/>
      <c r="H33" s="19"/>
      <c r="I33" s="19"/>
      <c r="J33" s="19"/>
    </row>
    <row r="34" spans="5:10" x14ac:dyDescent="0.25">
      <c r="E34" s="18"/>
      <c r="F34" s="19"/>
      <c r="G34" s="19"/>
      <c r="H34" s="19"/>
      <c r="I34" s="19"/>
      <c r="J34" s="19"/>
    </row>
    <row r="35" spans="5:10" x14ac:dyDescent="0.25">
      <c r="E35" s="18"/>
      <c r="F35" s="19"/>
      <c r="G35" s="19"/>
      <c r="H35" s="19"/>
      <c r="I35" s="19"/>
      <c r="J35" s="19"/>
    </row>
    <row r="36" spans="5:10" x14ac:dyDescent="0.25">
      <c r="E36" s="18"/>
      <c r="F36" s="19"/>
      <c r="G36" s="19"/>
      <c r="H36" s="19"/>
      <c r="I36" s="19"/>
      <c r="J36" s="19"/>
    </row>
    <row r="37" spans="5:10" x14ac:dyDescent="0.25">
      <c r="E37" s="18"/>
      <c r="F37" s="19"/>
      <c r="G37" s="19"/>
      <c r="H37" s="19"/>
      <c r="I37" s="19"/>
      <c r="J37" s="19"/>
    </row>
    <row r="38" spans="5:10" x14ac:dyDescent="0.25">
      <c r="E38" s="18"/>
      <c r="F38" s="19"/>
      <c r="G38" s="19"/>
      <c r="H38" s="19"/>
      <c r="I38" s="19"/>
      <c r="J38" s="19"/>
    </row>
    <row r="39" spans="5:10" x14ac:dyDescent="0.25">
      <c r="E39" s="18"/>
      <c r="F39" s="19"/>
      <c r="G39" s="19"/>
      <c r="H39" s="19"/>
      <c r="I39" s="19"/>
      <c r="J39" s="19"/>
    </row>
    <row r="40" spans="5:10" x14ac:dyDescent="0.25">
      <c r="E40" s="18"/>
      <c r="F40" s="19"/>
      <c r="G40" s="19"/>
      <c r="H40" s="19"/>
      <c r="I40" s="19"/>
      <c r="J40" s="19"/>
    </row>
    <row r="41" spans="5:10" x14ac:dyDescent="0.25">
      <c r="E41" s="18"/>
      <c r="F41" s="19"/>
      <c r="G41" s="19"/>
      <c r="H41" s="19"/>
      <c r="I41" s="19"/>
      <c r="J41" s="19"/>
    </row>
    <row r="42" spans="5:10" x14ac:dyDescent="0.25">
      <c r="E42" s="18"/>
      <c r="F42" s="19"/>
      <c r="G42" s="19"/>
      <c r="H42" s="19"/>
      <c r="I42" s="19"/>
      <c r="J42" s="19"/>
    </row>
    <row r="43" spans="5:10" x14ac:dyDescent="0.25">
      <c r="E43" s="18"/>
      <c r="F43" s="19"/>
      <c r="G43" s="19"/>
      <c r="H43" s="19"/>
      <c r="I43" s="19"/>
      <c r="J43" s="19"/>
    </row>
    <row r="44" spans="5:10" x14ac:dyDescent="0.25">
      <c r="E44" s="18"/>
      <c r="F44" s="19"/>
      <c r="G44" s="19"/>
      <c r="H44" s="19"/>
      <c r="I44" s="19"/>
      <c r="J44" s="19"/>
    </row>
    <row r="45" spans="5:10" x14ac:dyDescent="0.25">
      <c r="E45" s="18"/>
      <c r="F45" s="19"/>
      <c r="G45" s="19"/>
      <c r="H45" s="19"/>
      <c r="I45" s="19"/>
      <c r="J45" s="19"/>
    </row>
    <row r="46" spans="5:10" x14ac:dyDescent="0.25">
      <c r="E46" s="18"/>
      <c r="F46" s="19"/>
      <c r="G46" s="19"/>
      <c r="H46" s="19"/>
      <c r="I46" s="19"/>
      <c r="J46" s="19"/>
    </row>
    <row r="47" spans="5:10" x14ac:dyDescent="0.25">
      <c r="E47" s="18"/>
      <c r="F47" s="19"/>
      <c r="G47" s="19"/>
      <c r="H47" s="19"/>
      <c r="I47" s="19"/>
      <c r="J47" s="19"/>
    </row>
    <row r="48" spans="5:10" x14ac:dyDescent="0.25">
      <c r="E48" s="18"/>
      <c r="F48" s="19"/>
      <c r="G48" s="19"/>
      <c r="H48" s="19"/>
      <c r="I48" s="19"/>
      <c r="J48" s="19"/>
    </row>
    <row r="49" spans="5:10" x14ac:dyDescent="0.25">
      <c r="E49" s="18"/>
      <c r="F49" s="19"/>
      <c r="G49" s="19"/>
      <c r="H49" s="19"/>
      <c r="I49" s="19"/>
      <c r="J49" s="19"/>
    </row>
    <row r="50" spans="5:10" x14ac:dyDescent="0.25">
      <c r="E50" s="18"/>
      <c r="F50" s="19"/>
      <c r="G50" s="19"/>
      <c r="H50" s="19"/>
      <c r="I50" s="19"/>
      <c r="J50" s="19"/>
    </row>
    <row r="51" spans="5:10" x14ac:dyDescent="0.25">
      <c r="E51" s="18"/>
      <c r="F51" s="19"/>
      <c r="G51" s="19"/>
      <c r="H51" s="19"/>
      <c r="I51" s="19"/>
      <c r="J51" s="19"/>
    </row>
    <row r="52" spans="5:10" x14ac:dyDescent="0.25">
      <c r="E52" s="18"/>
      <c r="F52" s="19"/>
      <c r="G52" s="19"/>
      <c r="H52" s="19"/>
      <c r="I52" s="19"/>
      <c r="J52" s="19"/>
    </row>
    <row r="53" spans="5:10" x14ac:dyDescent="0.25">
      <c r="E53" s="18"/>
      <c r="F53" s="19"/>
      <c r="G53" s="19"/>
      <c r="H53" s="19"/>
      <c r="I53" s="19"/>
      <c r="J53" s="19"/>
    </row>
    <row r="54" spans="5:10" x14ac:dyDescent="0.25">
      <c r="E54" s="18"/>
      <c r="F54" s="19"/>
      <c r="G54" s="19"/>
      <c r="H54" s="19"/>
      <c r="I54" s="19"/>
      <c r="J54" s="19"/>
    </row>
    <row r="55" spans="5:10" x14ac:dyDescent="0.25">
      <c r="E55" s="18"/>
      <c r="F55" s="19"/>
      <c r="G55" s="19"/>
      <c r="H55" s="19"/>
      <c r="I55" s="19"/>
      <c r="J55" s="19"/>
    </row>
    <row r="56" spans="5:10" x14ac:dyDescent="0.25">
      <c r="E56" s="18"/>
      <c r="F56" s="19"/>
      <c r="G56" s="19"/>
      <c r="H56" s="19"/>
      <c r="I56" s="19"/>
      <c r="J56" s="19"/>
    </row>
    <row r="57" spans="5:10" x14ac:dyDescent="0.25">
      <c r="E57" s="18"/>
      <c r="F57" s="19"/>
      <c r="G57" s="19"/>
      <c r="H57" s="19"/>
      <c r="I57" s="19"/>
      <c r="J57" s="19"/>
    </row>
    <row r="58" spans="5:10" x14ac:dyDescent="0.25">
      <c r="E58" s="18"/>
      <c r="F58" s="19"/>
      <c r="G58" s="19"/>
      <c r="H58" s="19"/>
      <c r="I58" s="19"/>
      <c r="J58" s="19"/>
    </row>
    <row r="59" spans="5:10" x14ac:dyDescent="0.25">
      <c r="E59" s="18"/>
      <c r="F59" s="19"/>
      <c r="G59" s="19"/>
      <c r="H59" s="19"/>
      <c r="I59" s="19"/>
      <c r="J59" s="19"/>
    </row>
    <row r="60" spans="5:10" x14ac:dyDescent="0.25">
      <c r="E60" s="18"/>
      <c r="F60" s="19"/>
      <c r="G60" s="19"/>
      <c r="H60" s="19"/>
      <c r="I60" s="19"/>
      <c r="J60" s="19"/>
    </row>
    <row r="61" spans="5:10" x14ac:dyDescent="0.25">
      <c r="E61" s="18"/>
      <c r="F61" s="19"/>
      <c r="G61" s="19"/>
      <c r="H61" s="19"/>
      <c r="I61" s="19"/>
      <c r="J61" s="19"/>
    </row>
    <row r="62" spans="5:10" x14ac:dyDescent="0.25">
      <c r="E62" s="18"/>
      <c r="F62" s="19"/>
      <c r="G62" s="19"/>
      <c r="H62" s="19"/>
      <c r="I62" s="19"/>
      <c r="J62" s="19"/>
    </row>
    <row r="63" spans="5:10" x14ac:dyDescent="0.25">
      <c r="E63" s="18"/>
      <c r="F63" s="19"/>
      <c r="G63" s="19"/>
      <c r="H63" s="19"/>
      <c r="I63" s="19"/>
      <c r="J63" s="19"/>
    </row>
    <row r="64" spans="5:10" x14ac:dyDescent="0.25">
      <c r="E64" s="18"/>
      <c r="F64" s="19"/>
      <c r="G64" s="19"/>
      <c r="H64" s="19"/>
      <c r="I64" s="19"/>
      <c r="J64" s="19"/>
    </row>
    <row r="65" spans="5:10" x14ac:dyDescent="0.25">
      <c r="E65" s="18"/>
      <c r="F65" s="19"/>
      <c r="G65" s="19"/>
      <c r="H65" s="19"/>
      <c r="I65" s="19"/>
      <c r="J65" s="19"/>
    </row>
    <row r="66" spans="5:10" x14ac:dyDescent="0.25">
      <c r="E66" s="18"/>
      <c r="F66" s="19"/>
      <c r="G66" s="19"/>
      <c r="H66" s="19"/>
      <c r="I66" s="19"/>
      <c r="J66" s="19"/>
    </row>
    <row r="67" spans="5:10" x14ac:dyDescent="0.25">
      <c r="E67" s="18"/>
      <c r="F67" s="19"/>
      <c r="G67" s="19"/>
      <c r="H67" s="19"/>
      <c r="I67" s="19"/>
      <c r="J67" s="19"/>
    </row>
    <row r="68" spans="5:10" x14ac:dyDescent="0.25">
      <c r="E68" s="18"/>
      <c r="F68" s="19"/>
      <c r="G68" s="19"/>
      <c r="H68" s="19"/>
      <c r="I68" s="19"/>
      <c r="J68" s="19"/>
    </row>
    <row r="69" spans="5:10" x14ac:dyDescent="0.25">
      <c r="E69" s="18"/>
      <c r="F69" s="19"/>
      <c r="G69" s="19"/>
      <c r="H69" s="19"/>
      <c r="I69" s="19"/>
      <c r="J69" s="19"/>
    </row>
    <row r="70" spans="5:10" x14ac:dyDescent="0.25">
      <c r="E70" s="18"/>
      <c r="F70" s="19"/>
      <c r="G70" s="19"/>
      <c r="H70" s="19"/>
      <c r="I70" s="19"/>
      <c r="J70" s="19"/>
    </row>
    <row r="71" spans="5:10" x14ac:dyDescent="0.25">
      <c r="E71" s="18"/>
      <c r="F71" s="19"/>
      <c r="G71" s="19"/>
      <c r="H71" s="19"/>
      <c r="I71" s="19"/>
      <c r="J71" s="19"/>
    </row>
    <row r="72" spans="5:10" x14ac:dyDescent="0.25">
      <c r="E72" s="18"/>
      <c r="F72" s="19"/>
      <c r="G72" s="19"/>
      <c r="H72" s="19"/>
      <c r="I72" s="19"/>
      <c r="J72" s="19"/>
    </row>
    <row r="73" spans="5:10" x14ac:dyDescent="0.25">
      <c r="E73" s="18"/>
      <c r="F73" s="19"/>
      <c r="G73" s="19"/>
      <c r="H73" s="19"/>
      <c r="I73" s="19"/>
      <c r="J73" s="19"/>
    </row>
    <row r="74" spans="5:10" x14ac:dyDescent="0.25">
      <c r="E74" s="18"/>
      <c r="F74" s="19"/>
      <c r="G74" s="19"/>
      <c r="H74" s="19"/>
      <c r="I74" s="19"/>
      <c r="J74" s="19"/>
    </row>
    <row r="75" spans="5:10" x14ac:dyDescent="0.25">
      <c r="E75" s="18"/>
      <c r="F75" s="19"/>
      <c r="G75" s="19"/>
      <c r="H75" s="19"/>
      <c r="I75" s="19"/>
      <c r="J75" s="19"/>
    </row>
    <row r="76" spans="5:10" x14ac:dyDescent="0.25">
      <c r="E76" s="18"/>
      <c r="F76" s="19"/>
      <c r="G76" s="19"/>
      <c r="H76" s="19"/>
      <c r="I76" s="19"/>
      <c r="J76" s="19"/>
    </row>
    <row r="77" spans="5:10" x14ac:dyDescent="0.25">
      <c r="E77" s="18"/>
      <c r="F77" s="19"/>
      <c r="G77" s="19"/>
      <c r="H77" s="19"/>
      <c r="I77" s="19"/>
      <c r="J77" s="19"/>
    </row>
    <row r="78" spans="5:10" x14ac:dyDescent="0.25">
      <c r="E78" s="18"/>
      <c r="F78" s="19"/>
      <c r="G78" s="19"/>
      <c r="H78" s="19"/>
      <c r="I78" s="19"/>
      <c r="J78" s="19"/>
    </row>
    <row r="79" spans="5:10" x14ac:dyDescent="0.25">
      <c r="E79" s="18"/>
      <c r="F79" s="19"/>
      <c r="G79" s="19"/>
      <c r="H79" s="19"/>
      <c r="I79" s="19"/>
      <c r="J79" s="19"/>
    </row>
    <row r="80" spans="5:10" x14ac:dyDescent="0.25">
      <c r="E80" s="18"/>
      <c r="F80" s="19"/>
      <c r="G80" s="19"/>
      <c r="H80" s="19"/>
      <c r="I80" s="19"/>
      <c r="J80" s="19"/>
    </row>
    <row r="81" spans="5:10" x14ac:dyDescent="0.25">
      <c r="E81" s="18"/>
      <c r="F81" s="19"/>
      <c r="G81" s="19"/>
      <c r="H81" s="19"/>
      <c r="I81" s="19"/>
      <c r="J81" s="19"/>
    </row>
    <row r="82" spans="5:10" x14ac:dyDescent="0.25">
      <c r="E82" s="18"/>
      <c r="F82" s="19"/>
      <c r="G82" s="19"/>
      <c r="H82" s="19"/>
      <c r="I82" s="19"/>
      <c r="J82" s="19"/>
    </row>
    <row r="83" spans="5:10" x14ac:dyDescent="0.25">
      <c r="E83" s="18"/>
      <c r="F83" s="19"/>
      <c r="G83" s="19"/>
      <c r="H83" s="19"/>
      <c r="I83" s="19"/>
      <c r="J83" s="19"/>
    </row>
    <row r="84" spans="5:10" x14ac:dyDescent="0.25">
      <c r="E84" s="18"/>
      <c r="F84" s="19"/>
      <c r="G84" s="19"/>
      <c r="H84" s="19"/>
      <c r="I84" s="19"/>
      <c r="J84" s="19"/>
    </row>
    <row r="85" spans="5:10" x14ac:dyDescent="0.25">
      <c r="E85" s="18"/>
      <c r="F85" s="19"/>
      <c r="G85" s="19"/>
      <c r="H85" s="19"/>
      <c r="I85" s="19"/>
      <c r="J85" s="19"/>
    </row>
    <row r="86" spans="5:10" x14ac:dyDescent="0.25">
      <c r="E86" s="18"/>
      <c r="F86" s="19"/>
      <c r="G86" s="19"/>
      <c r="H86" s="19"/>
      <c r="I86" s="19"/>
      <c r="J86" s="19"/>
    </row>
    <row r="87" spans="5:10" x14ac:dyDescent="0.25">
      <c r="E87" s="18"/>
      <c r="F87" s="19"/>
      <c r="G87" s="19"/>
      <c r="H87" s="19"/>
      <c r="I87" s="19"/>
      <c r="J87" s="19"/>
    </row>
    <row r="88" spans="5:10" x14ac:dyDescent="0.25">
      <c r="E88" s="18"/>
      <c r="F88" s="19"/>
      <c r="G88" s="19"/>
      <c r="H88" s="19"/>
      <c r="I88" s="19"/>
      <c r="J88" s="19"/>
    </row>
    <row r="89" spans="5:10" x14ac:dyDescent="0.25">
      <c r="E89" s="18"/>
      <c r="F89" s="19"/>
      <c r="G89" s="19"/>
      <c r="H89" s="19"/>
      <c r="I89" s="19"/>
      <c r="J89" s="19"/>
    </row>
    <row r="90" spans="5:10" x14ac:dyDescent="0.25">
      <c r="E90" s="18"/>
      <c r="F90" s="19"/>
      <c r="G90" s="19"/>
      <c r="H90" s="19"/>
      <c r="I90" s="19"/>
      <c r="J90" s="19"/>
    </row>
    <row r="91" spans="5:10" x14ac:dyDescent="0.25">
      <c r="E91" s="18"/>
      <c r="F91" s="19"/>
      <c r="G91" s="19"/>
      <c r="H91" s="19"/>
      <c r="I91" s="19"/>
      <c r="J91" s="19"/>
    </row>
    <row r="92" spans="5:10" x14ac:dyDescent="0.25">
      <c r="E92" s="18"/>
      <c r="F92" s="19"/>
      <c r="G92" s="19"/>
      <c r="H92" s="19"/>
      <c r="I92" s="19"/>
      <c r="J92" s="19"/>
    </row>
    <row r="93" spans="5:10" x14ac:dyDescent="0.25">
      <c r="E93" s="18"/>
      <c r="F93" s="19"/>
      <c r="G93" s="19"/>
      <c r="H93" s="19"/>
      <c r="I93" s="19"/>
      <c r="J93" s="19"/>
    </row>
    <row r="94" spans="5:10" x14ac:dyDescent="0.25">
      <c r="E94" s="18"/>
      <c r="F94" s="19"/>
      <c r="G94" s="19"/>
      <c r="H94" s="19"/>
      <c r="I94" s="19"/>
      <c r="J94" s="19"/>
    </row>
    <row r="95" spans="5:10" x14ac:dyDescent="0.25">
      <c r="E95" s="18"/>
      <c r="F95" s="19"/>
      <c r="G95" s="19"/>
      <c r="H95" s="19"/>
      <c r="I95" s="19"/>
      <c r="J95" s="19"/>
    </row>
    <row r="96" spans="5:10" x14ac:dyDescent="0.25">
      <c r="E96" s="18"/>
      <c r="F96" s="19"/>
      <c r="G96" s="19"/>
      <c r="H96" s="19"/>
      <c r="I96" s="19"/>
      <c r="J96" s="19"/>
    </row>
    <row r="97" spans="5:10" x14ac:dyDescent="0.25">
      <c r="E97" s="18"/>
      <c r="F97" s="19"/>
      <c r="G97" s="19"/>
      <c r="H97" s="19"/>
      <c r="I97" s="19"/>
      <c r="J97" s="19"/>
    </row>
    <row r="98" spans="5:10" x14ac:dyDescent="0.25">
      <c r="E98" s="18"/>
      <c r="F98" s="19"/>
      <c r="G98" s="19"/>
      <c r="H98" s="19"/>
      <c r="I98" s="19"/>
      <c r="J98" s="19"/>
    </row>
    <row r="99" spans="5:10" x14ac:dyDescent="0.25">
      <c r="E99" s="18"/>
      <c r="F99" s="19"/>
      <c r="G99" s="19"/>
      <c r="H99" s="19"/>
      <c r="I99" s="19"/>
      <c r="J99" s="19"/>
    </row>
    <row r="100" spans="5:10" x14ac:dyDescent="0.25">
      <c r="E100" s="18"/>
      <c r="F100" s="19"/>
      <c r="G100" s="19"/>
      <c r="H100" s="19"/>
      <c r="I100" s="19"/>
      <c r="J100" s="19"/>
    </row>
    <row r="101" spans="5:10" x14ac:dyDescent="0.25">
      <c r="E101" s="18"/>
      <c r="F101" s="19"/>
      <c r="G101" s="19"/>
      <c r="H101" s="19"/>
      <c r="I101" s="19"/>
      <c r="J101" s="19"/>
    </row>
    <row r="102" spans="5:10" x14ac:dyDescent="0.25">
      <c r="E102" s="18"/>
      <c r="F102" s="19"/>
      <c r="G102" s="19"/>
      <c r="H102" s="19"/>
      <c r="I102" s="19"/>
      <c r="J102" s="19"/>
    </row>
    <row r="103" spans="5:10" x14ac:dyDescent="0.25">
      <c r="E103" s="18"/>
      <c r="F103" s="19"/>
      <c r="G103" s="19"/>
      <c r="H103" s="19"/>
      <c r="I103" s="19"/>
      <c r="J103" s="19"/>
    </row>
    <row r="104" spans="5:10" x14ac:dyDescent="0.25">
      <c r="E104" s="18"/>
      <c r="F104" s="19"/>
      <c r="G104" s="19"/>
      <c r="H104" s="19"/>
      <c r="I104" s="19"/>
      <c r="J104" s="19"/>
    </row>
    <row r="105" spans="5:10" x14ac:dyDescent="0.25">
      <c r="E105" s="18"/>
      <c r="F105" s="19"/>
      <c r="G105" s="19"/>
      <c r="H105" s="19"/>
      <c r="I105" s="19"/>
      <c r="J105" s="19"/>
    </row>
    <row r="106" spans="5:10" x14ac:dyDescent="0.25">
      <c r="E106" s="18"/>
      <c r="F106" s="19"/>
      <c r="G106" s="19"/>
      <c r="H106" s="19"/>
      <c r="I106" s="19"/>
      <c r="J106" s="19"/>
    </row>
    <row r="107" spans="5:10" x14ac:dyDescent="0.25">
      <c r="E107" s="18"/>
      <c r="F107" s="19"/>
      <c r="G107" s="19"/>
      <c r="H107" s="19"/>
      <c r="I107" s="19"/>
      <c r="J107" s="19"/>
    </row>
    <row r="108" spans="5:10" x14ac:dyDescent="0.25">
      <c r="E108" s="18"/>
      <c r="F108" s="19"/>
      <c r="G108" s="19"/>
      <c r="H108" s="19"/>
      <c r="I108" s="19"/>
      <c r="J108" s="19"/>
    </row>
    <row r="109" spans="5:10" x14ac:dyDescent="0.25">
      <c r="E109" s="18"/>
      <c r="F109" s="19"/>
      <c r="G109" s="19"/>
      <c r="H109" s="19"/>
      <c r="I109" s="19"/>
      <c r="J109" s="19"/>
    </row>
    <row r="110" spans="5:10" x14ac:dyDescent="0.25">
      <c r="E110" s="18"/>
      <c r="F110" s="19"/>
      <c r="G110" s="19"/>
      <c r="H110" s="19"/>
      <c r="I110" s="19"/>
      <c r="J110" s="19"/>
    </row>
    <row r="111" spans="5:10" x14ac:dyDescent="0.25">
      <c r="E111" s="18"/>
      <c r="F111" s="19"/>
      <c r="G111" s="19"/>
      <c r="H111" s="19"/>
      <c r="I111" s="19"/>
      <c r="J111" s="19"/>
    </row>
    <row r="112" spans="5:10" x14ac:dyDescent="0.25">
      <c r="E112" s="18"/>
      <c r="F112" s="19"/>
      <c r="G112" s="19"/>
      <c r="H112" s="19"/>
      <c r="I112" s="19"/>
      <c r="J112" s="19"/>
    </row>
    <row r="113" spans="5:10" x14ac:dyDescent="0.25">
      <c r="E113" s="18"/>
      <c r="F113" s="25"/>
      <c r="G113" s="25"/>
      <c r="H113" s="19"/>
      <c r="I113" s="19"/>
      <c r="J113" s="19"/>
    </row>
    <row r="114" spans="5:10" x14ac:dyDescent="0.25">
      <c r="E114" s="18"/>
      <c r="F114" s="19"/>
      <c r="G114" s="19"/>
      <c r="H114" s="19"/>
      <c r="I114" s="19"/>
      <c r="J114" s="19"/>
    </row>
    <row r="115" spans="5:10" x14ac:dyDescent="0.25">
      <c r="E115" s="18"/>
      <c r="F115" s="19"/>
      <c r="G115" s="19"/>
      <c r="H115" s="19"/>
      <c r="I115" s="19"/>
      <c r="J115" s="19"/>
    </row>
    <row r="116" spans="5:10" x14ac:dyDescent="0.25">
      <c r="E116" s="18"/>
      <c r="F116" s="19"/>
      <c r="G116" s="19"/>
      <c r="H116" s="19"/>
      <c r="I116" s="19"/>
      <c r="J116" s="19"/>
    </row>
    <row r="117" spans="5:10" x14ac:dyDescent="0.25">
      <c r="E117" s="18"/>
      <c r="F117" s="19"/>
      <c r="G117" s="19"/>
      <c r="H117" s="19"/>
      <c r="I117" s="19"/>
      <c r="J117" s="19"/>
    </row>
    <row r="118" spans="5:10" x14ac:dyDescent="0.25">
      <c r="E118" s="18"/>
      <c r="F118" s="19"/>
      <c r="G118" s="19"/>
      <c r="H118" s="19"/>
      <c r="I118" s="19"/>
      <c r="J118" s="19"/>
    </row>
    <row r="119" spans="5:10" x14ac:dyDescent="0.25">
      <c r="E119" s="26"/>
      <c r="F119" s="27"/>
      <c r="G119" s="27"/>
      <c r="H119" s="27"/>
      <c r="I119" s="27"/>
      <c r="J119" s="27"/>
    </row>
    <row r="120" spans="5:10" x14ac:dyDescent="0.25">
      <c r="E120" s="18"/>
      <c r="F120" s="19"/>
      <c r="G120" s="19"/>
      <c r="H120" s="19"/>
      <c r="I120" s="19"/>
      <c r="J120" s="19"/>
    </row>
    <row r="121" spans="5:10" x14ac:dyDescent="0.25">
      <c r="E121" s="18"/>
      <c r="F121" s="19"/>
      <c r="G121" s="19"/>
      <c r="H121" s="19"/>
      <c r="I121" s="19"/>
      <c r="J121" s="19"/>
    </row>
    <row r="122" spans="5:10" x14ac:dyDescent="0.25">
      <c r="E122" s="18"/>
      <c r="F122" s="19"/>
      <c r="G122" s="19"/>
      <c r="H122" s="19"/>
      <c r="I122" s="19"/>
      <c r="J122" s="19"/>
    </row>
    <row r="123" spans="5:10" x14ac:dyDescent="0.25">
      <c r="E123" s="18"/>
      <c r="F123" s="19"/>
      <c r="G123" s="19"/>
      <c r="H123" s="19"/>
      <c r="I123" s="19"/>
      <c r="J123" s="19"/>
    </row>
    <row r="124" spans="5:10" x14ac:dyDescent="0.25">
      <c r="E124" s="18"/>
      <c r="F124" s="19"/>
      <c r="G124" s="19"/>
      <c r="H124" s="19"/>
      <c r="I124" s="19"/>
      <c r="J124" s="19"/>
    </row>
    <row r="125" spans="5:10" x14ac:dyDescent="0.25">
      <c r="E125" s="18"/>
      <c r="F125" s="19"/>
      <c r="G125" s="19"/>
      <c r="H125" s="19"/>
      <c r="I125" s="19"/>
      <c r="J125" s="19"/>
    </row>
    <row r="126" spans="5:10" x14ac:dyDescent="0.25">
      <c r="E126" s="18"/>
      <c r="F126" s="19"/>
      <c r="G126" s="19"/>
      <c r="H126" s="19"/>
      <c r="I126" s="19"/>
      <c r="J126" s="19"/>
    </row>
    <row r="127" spans="5:10" x14ac:dyDescent="0.25">
      <c r="E127" s="18"/>
      <c r="F127" s="19"/>
      <c r="G127" s="19"/>
      <c r="H127" s="19"/>
      <c r="I127" s="19"/>
      <c r="J127" s="19"/>
    </row>
    <row r="128" spans="5:10" x14ac:dyDescent="0.25">
      <c r="E128" s="18"/>
      <c r="F128" s="19"/>
      <c r="G128" s="19"/>
      <c r="H128" s="19"/>
      <c r="I128" s="19"/>
      <c r="J128" s="19"/>
    </row>
    <row r="129" spans="5:10" x14ac:dyDescent="0.25">
      <c r="E129" s="18"/>
      <c r="F129" s="19"/>
      <c r="G129" s="19"/>
      <c r="H129" s="19"/>
      <c r="I129" s="19"/>
      <c r="J129" s="19"/>
    </row>
    <row r="130" spans="5:10" x14ac:dyDescent="0.25">
      <c r="E130" s="18"/>
      <c r="F130" s="19"/>
      <c r="G130" s="19"/>
      <c r="H130" s="19"/>
      <c r="I130" s="19"/>
      <c r="J130" s="19"/>
    </row>
    <row r="131" spans="5:10" x14ac:dyDescent="0.25">
      <c r="E131" s="18"/>
      <c r="F131" s="19"/>
      <c r="G131" s="19"/>
      <c r="H131" s="19"/>
      <c r="I131" s="19"/>
      <c r="J131" s="19"/>
    </row>
    <row r="132" spans="5:10" x14ac:dyDescent="0.25">
      <c r="E132" s="18"/>
      <c r="F132" s="19"/>
      <c r="G132" s="19"/>
      <c r="H132" s="19"/>
      <c r="I132" s="19"/>
      <c r="J132" s="19"/>
    </row>
    <row r="133" spans="5:10" x14ac:dyDescent="0.25">
      <c r="E133" s="18"/>
      <c r="F133" s="19"/>
      <c r="G133" s="19"/>
      <c r="H133" s="19"/>
      <c r="I133" s="19"/>
      <c r="J133" s="19"/>
    </row>
    <row r="134" spans="5:10" x14ac:dyDescent="0.25">
      <c r="E134" s="18"/>
      <c r="F134" s="19"/>
      <c r="G134" s="19"/>
      <c r="H134" s="19"/>
      <c r="I134" s="19"/>
      <c r="J134" s="19"/>
    </row>
    <row r="135" spans="5:10" x14ac:dyDescent="0.25">
      <c r="E135" s="18"/>
      <c r="F135" s="19"/>
      <c r="G135" s="19"/>
      <c r="H135" s="19"/>
      <c r="I135" s="19"/>
      <c r="J135" s="19"/>
    </row>
    <row r="136" spans="5:10" x14ac:dyDescent="0.25">
      <c r="E136" s="18"/>
      <c r="F136" s="19"/>
      <c r="G136" s="19"/>
      <c r="H136" s="19"/>
      <c r="I136" s="19"/>
      <c r="J136" s="19"/>
    </row>
    <row r="137" spans="5:10" x14ac:dyDescent="0.25">
      <c r="E137" s="18"/>
      <c r="F137" s="19"/>
      <c r="G137" s="19"/>
      <c r="H137" s="19"/>
      <c r="I137" s="19"/>
      <c r="J137" s="19"/>
    </row>
    <row r="138" spans="5:10" x14ac:dyDescent="0.25">
      <c r="E138" s="18"/>
      <c r="F138" s="19"/>
      <c r="G138" s="19"/>
      <c r="H138" s="19"/>
      <c r="I138" s="19"/>
      <c r="J138" s="19"/>
    </row>
    <row r="139" spans="5:10" x14ac:dyDescent="0.25">
      <c r="E139" s="18"/>
      <c r="F139" s="19"/>
      <c r="G139" s="19"/>
      <c r="H139" s="19"/>
      <c r="I139" s="19"/>
      <c r="J139" s="19"/>
    </row>
    <row r="140" spans="5:10" x14ac:dyDescent="0.25">
      <c r="E140" s="18"/>
      <c r="F140" s="19"/>
      <c r="G140" s="19"/>
      <c r="H140" s="19"/>
      <c r="I140" s="19"/>
      <c r="J140" s="19"/>
    </row>
    <row r="141" spans="5:10" x14ac:dyDescent="0.25">
      <c r="E141" s="18"/>
      <c r="F141" s="19"/>
      <c r="G141" s="19"/>
      <c r="H141" s="19"/>
      <c r="I141" s="19"/>
      <c r="J141" s="19"/>
    </row>
    <row r="142" spans="5:10" x14ac:dyDescent="0.25">
      <c r="E142" s="18"/>
      <c r="F142" s="19"/>
      <c r="G142" s="19"/>
      <c r="H142" s="19"/>
      <c r="I142" s="19"/>
      <c r="J142" s="19"/>
    </row>
    <row r="143" spans="5:10" x14ac:dyDescent="0.25">
      <c r="E143" s="18"/>
      <c r="F143" s="19"/>
      <c r="G143" s="19"/>
      <c r="H143" s="19"/>
      <c r="I143" s="19"/>
      <c r="J143" s="19"/>
    </row>
    <row r="144" spans="5:10" x14ac:dyDescent="0.25">
      <c r="E144" s="18"/>
      <c r="F144" s="19"/>
      <c r="G144" s="19"/>
      <c r="H144" s="19"/>
      <c r="I144" s="19"/>
      <c r="J144" s="19"/>
    </row>
    <row r="145" spans="5:10" x14ac:dyDescent="0.25">
      <c r="E145" s="18"/>
      <c r="F145" s="19"/>
      <c r="G145" s="19"/>
      <c r="H145" s="19"/>
      <c r="I145" s="19"/>
      <c r="J145" s="19"/>
    </row>
    <row r="146" spans="5:10" x14ac:dyDescent="0.25">
      <c r="E146" s="18"/>
      <c r="F146" s="19"/>
      <c r="G146" s="19"/>
      <c r="H146" s="19"/>
      <c r="I146" s="19"/>
      <c r="J146" s="19"/>
    </row>
    <row r="147" spans="5:10" x14ac:dyDescent="0.25">
      <c r="E147" s="18"/>
      <c r="F147" s="19"/>
      <c r="G147" s="19"/>
      <c r="H147" s="19"/>
      <c r="I147" s="19"/>
      <c r="J147" s="19"/>
    </row>
    <row r="148" spans="5:10" x14ac:dyDescent="0.25">
      <c r="E148" s="26"/>
      <c r="F148" s="27"/>
      <c r="G148" s="27"/>
      <c r="H148" s="27"/>
      <c r="I148" s="27"/>
      <c r="J148" s="27"/>
    </row>
    <row r="149" spans="5:10" x14ac:dyDescent="0.25">
      <c r="E149" s="18"/>
      <c r="F149" s="19"/>
      <c r="G149" s="19"/>
      <c r="H149" s="19"/>
      <c r="I149" s="19"/>
      <c r="J149" s="19"/>
    </row>
    <row r="150" spans="5:10" x14ac:dyDescent="0.25">
      <c r="E150" s="18"/>
      <c r="F150" s="19"/>
      <c r="G150" s="19"/>
      <c r="H150" s="19"/>
      <c r="I150" s="19"/>
      <c r="J150" s="19"/>
    </row>
    <row r="151" spans="5:10" x14ac:dyDescent="0.25">
      <c r="E151" s="18"/>
      <c r="F151" s="19"/>
      <c r="G151" s="19"/>
      <c r="H151" s="19"/>
      <c r="I151" s="19"/>
      <c r="J151" s="19"/>
    </row>
    <row r="152" spans="5:10" x14ac:dyDescent="0.25">
      <c r="E152" s="26"/>
      <c r="F152" s="27"/>
      <c r="G152" s="27"/>
      <c r="H152" s="27"/>
      <c r="I152" s="27"/>
      <c r="J152" s="27"/>
    </row>
    <row r="155" spans="5:10" x14ac:dyDescent="0.25">
      <c r="F155" s="4">
        <f>MAX(F2:F154)</f>
        <v>98.396553447044184</v>
      </c>
      <c r="G155" s="4"/>
      <c r="H155" s="4">
        <f>MAX(H2:H154)</f>
        <v>28</v>
      </c>
      <c r="I155" s="4"/>
      <c r="J155" s="4">
        <f>MAX(J2:J154)</f>
        <v>14</v>
      </c>
    </row>
    <row r="157" spans="5:10" x14ac:dyDescent="0.25">
      <c r="F157">
        <f>COUNTIF(F2:F152,"=0")</f>
        <v>0</v>
      </c>
      <c r="H157">
        <f>COUNTIF(H2:H152,"=0")</f>
        <v>0</v>
      </c>
      <c r="J157">
        <f>COUNTIF(J2:J152,"=0")</f>
        <v>0</v>
      </c>
    </row>
    <row r="159" spans="5:10" x14ac:dyDescent="0.25">
      <c r="J159" s="4">
        <f>SUM(J2:J152)</f>
        <v>96</v>
      </c>
    </row>
    <row r="160" spans="5:10" x14ac:dyDescent="0.25">
      <c r="J160">
        <f>J159/147</f>
        <v>0.65306122448979587</v>
      </c>
    </row>
  </sheetData>
  <autoFilter ref="A1:J1"/>
  <sortState ref="A3:L10">
    <sortCondition ref="L2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J26" sqref="J26"/>
    </sheetView>
  </sheetViews>
  <sheetFormatPr defaultRowHeight="15" x14ac:dyDescent="0.25"/>
  <cols>
    <col min="1" max="1" width="15.140625" customWidth="1"/>
    <col min="2" max="4" width="10.7109375" customWidth="1"/>
    <col min="5" max="5" width="12.85546875" customWidth="1"/>
  </cols>
  <sheetData>
    <row r="1" spans="1:14" x14ac:dyDescent="0.25">
      <c r="A1" s="88"/>
      <c r="B1" s="88" t="s">
        <v>49</v>
      </c>
      <c r="C1" s="88" t="s">
        <v>223</v>
      </c>
      <c r="D1" s="88" t="s">
        <v>224</v>
      </c>
      <c r="E1" s="88" t="s">
        <v>118</v>
      </c>
      <c r="F1" s="88" t="s">
        <v>187</v>
      </c>
      <c r="G1" s="88" t="s">
        <v>188</v>
      </c>
      <c r="H1" s="88" t="s">
        <v>189</v>
      </c>
      <c r="I1" s="88" t="s">
        <v>190</v>
      </c>
      <c r="J1" s="88" t="s">
        <v>191</v>
      </c>
      <c r="K1" s="88" t="s">
        <v>192</v>
      </c>
      <c r="L1" s="88" t="s">
        <v>210</v>
      </c>
      <c r="M1" s="88" t="s">
        <v>211</v>
      </c>
      <c r="N1" s="88" t="s">
        <v>259</v>
      </c>
    </row>
    <row r="2" spans="1:14" ht="15.75" x14ac:dyDescent="0.25">
      <c r="A2" s="30" t="s">
        <v>14</v>
      </c>
      <c r="B2" s="89">
        <v>10</v>
      </c>
      <c r="C2" s="89">
        <f>MAX(F2:N2)</f>
        <v>9.7039473684210513</v>
      </c>
      <c r="D2" s="89">
        <f>MIN(F2:N2)</f>
        <v>6.2653061224489797</v>
      </c>
      <c r="E2" s="89">
        <f>AVERAGE(F2:N2)</f>
        <v>8.7033910981221325</v>
      </c>
      <c r="F2" s="138">
        <v>8.6682847896440123</v>
      </c>
      <c r="G2" s="138">
        <v>9.2132963988919663</v>
      </c>
      <c r="H2" s="138">
        <v>9.7039473684210513</v>
      </c>
      <c r="I2" s="138">
        <v>8.7674418604651159</v>
      </c>
      <c r="J2" s="138">
        <v>8.8721804511278197</v>
      </c>
      <c r="K2" s="138">
        <v>8.7249999999999996</v>
      </c>
      <c r="L2" s="138">
        <v>8.878881987577639</v>
      </c>
      <c r="M2" s="138">
        <v>9.2361809045226124</v>
      </c>
      <c r="N2" s="138">
        <v>6.2653061224489797</v>
      </c>
    </row>
    <row r="3" spans="1:14" ht="15.75" x14ac:dyDescent="0.25">
      <c r="A3" s="30" t="s">
        <v>17</v>
      </c>
      <c r="B3" s="89">
        <v>10</v>
      </c>
      <c r="C3" s="89">
        <f t="shared" ref="C3:C17" si="0">MAX(F3:N3)</f>
        <v>9.7405063291139236</v>
      </c>
      <c r="D3" s="89">
        <f t="shared" ref="D3:D17" si="1">MIN(F3:N3)</f>
        <v>5.204545454545455</v>
      </c>
      <c r="E3" s="89">
        <f t="shared" ref="E3:E17" si="2">AVERAGE(F3:N3)</f>
        <v>7.7926393215064955</v>
      </c>
      <c r="F3" s="138">
        <v>7.8084112149532707</v>
      </c>
      <c r="G3" s="138">
        <v>9.2945736434108532</v>
      </c>
      <c r="H3" s="138">
        <v>9.7405063291139236</v>
      </c>
      <c r="I3" s="138">
        <v>8.1158798283261806</v>
      </c>
      <c r="J3" s="138">
        <v>7.1466666666666665</v>
      </c>
      <c r="K3" s="138">
        <v>7.7377049180327866</v>
      </c>
      <c r="L3" s="138">
        <v>6.9254658385093162</v>
      </c>
      <c r="M3" s="138">
        <v>8.16</v>
      </c>
      <c r="N3" s="138">
        <v>5.204545454545455</v>
      </c>
    </row>
    <row r="4" spans="1:14" ht="15.75" x14ac:dyDescent="0.25">
      <c r="A4" s="30" t="s">
        <v>15</v>
      </c>
      <c r="B4" s="89">
        <v>10</v>
      </c>
      <c r="C4" s="89">
        <f t="shared" si="0"/>
        <v>8.7709497206703908</v>
      </c>
      <c r="D4" s="89">
        <f t="shared" si="1"/>
        <v>6.5533980582524274</v>
      </c>
      <c r="E4" s="89">
        <f t="shared" si="2"/>
        <v>7.368239306301656</v>
      </c>
      <c r="F4" s="138">
        <v>6.6760168302945306</v>
      </c>
      <c r="G4" s="138">
        <v>8.1115151515151513</v>
      </c>
      <c r="H4" s="138">
        <v>7.65625</v>
      </c>
      <c r="I4" s="138">
        <v>6.6616379310344822</v>
      </c>
      <c r="J4" s="138">
        <v>6.8024691358024691</v>
      </c>
      <c r="K4" s="138">
        <v>8.7709497206703908</v>
      </c>
      <c r="L4" s="138">
        <v>6.8496894409937887</v>
      </c>
      <c r="M4" s="138">
        <v>8.2322274881516577</v>
      </c>
      <c r="N4" s="138">
        <v>6.5533980582524274</v>
      </c>
    </row>
    <row r="5" spans="1:14" ht="15.75" x14ac:dyDescent="0.25">
      <c r="A5" s="30" t="s">
        <v>16</v>
      </c>
      <c r="B5" s="89">
        <v>10</v>
      </c>
      <c r="C5" s="89">
        <f t="shared" si="0"/>
        <v>5.6835443037974684</v>
      </c>
      <c r="D5" s="89">
        <f t="shared" si="1"/>
        <v>3.3466666666666667</v>
      </c>
      <c r="E5" s="89">
        <f t="shared" si="2"/>
        <v>4.3080048999419915</v>
      </c>
      <c r="F5" s="138">
        <v>3.4345794392523366</v>
      </c>
      <c r="G5" s="138">
        <v>5.1860465116279073</v>
      </c>
      <c r="H5" s="138">
        <v>5.6835443037974684</v>
      </c>
      <c r="I5" s="138">
        <v>3.8412017167381975</v>
      </c>
      <c r="J5" s="138">
        <v>3.3466666666666667</v>
      </c>
      <c r="K5" s="138">
        <v>4.4098360655737707</v>
      </c>
      <c r="L5" s="138">
        <v>3.8819875776397517</v>
      </c>
      <c r="M5" s="138">
        <v>4.92</v>
      </c>
      <c r="N5" s="138">
        <v>4.0681818181818183</v>
      </c>
    </row>
    <row r="6" spans="1:14" ht="15.75" x14ac:dyDescent="0.25">
      <c r="A6" s="30" t="s">
        <v>20</v>
      </c>
      <c r="B6" s="89">
        <v>10</v>
      </c>
      <c r="C6" s="89">
        <f t="shared" si="0"/>
        <v>8.7826086956521738</v>
      </c>
      <c r="D6" s="89">
        <f t="shared" si="1"/>
        <v>4.9016393442622945</v>
      </c>
      <c r="E6" s="89">
        <f t="shared" si="2"/>
        <v>6.9416298165199954</v>
      </c>
      <c r="F6" s="138">
        <v>6.3654320987654316</v>
      </c>
      <c r="G6" s="138">
        <v>7.9694989106753811</v>
      </c>
      <c r="H6" s="138">
        <v>7.56</v>
      </c>
      <c r="I6" s="138">
        <v>6.6916666666666664</v>
      </c>
      <c r="J6" s="138">
        <v>8.1023255813953483</v>
      </c>
      <c r="K6" s="138">
        <v>8.7826086956521738</v>
      </c>
      <c r="L6" s="138">
        <v>5.6426735218508997</v>
      </c>
      <c r="M6" s="138">
        <v>6.4588235294117649</v>
      </c>
      <c r="N6" s="138">
        <v>4.9016393442622945</v>
      </c>
    </row>
    <row r="7" spans="1:14" ht="15.75" x14ac:dyDescent="0.25">
      <c r="A7" s="30" t="s">
        <v>23</v>
      </c>
      <c r="B7" s="89">
        <v>10</v>
      </c>
      <c r="C7" s="89">
        <f t="shared" si="0"/>
        <v>8.5137157107231918</v>
      </c>
      <c r="D7" s="89">
        <f t="shared" si="1"/>
        <v>3.4833333333333334</v>
      </c>
      <c r="E7" s="89">
        <f t="shared" si="2"/>
        <v>6.5407084836462221</v>
      </c>
      <c r="F7" s="138">
        <v>6.3293768545994062</v>
      </c>
      <c r="G7" s="138">
        <v>5.8812553011026294</v>
      </c>
      <c r="H7" s="138">
        <v>5.59330985915493</v>
      </c>
      <c r="I7" s="138">
        <v>8.5137157107231918</v>
      </c>
      <c r="J7" s="138">
        <v>5.8888888888888893</v>
      </c>
      <c r="K7" s="138">
        <v>7.4946236559139781</v>
      </c>
      <c r="L7" s="138">
        <v>7.7210884353741491</v>
      </c>
      <c r="M7" s="138">
        <v>7.9607843137254903</v>
      </c>
      <c r="N7" s="138">
        <v>3.4833333333333334</v>
      </c>
    </row>
    <row r="8" spans="1:14" ht="15.75" x14ac:dyDescent="0.25">
      <c r="A8" s="30" t="s">
        <v>22</v>
      </c>
      <c r="B8" s="89">
        <v>10</v>
      </c>
      <c r="C8" s="89">
        <f t="shared" si="0"/>
        <v>6.1045197740112993</v>
      </c>
      <c r="D8" s="89">
        <f t="shared" si="1"/>
        <v>3.3916666666666666</v>
      </c>
      <c r="E8" s="89">
        <f t="shared" si="2"/>
        <v>4.8537796921268068</v>
      </c>
      <c r="F8" s="138">
        <v>5.5311572700296736</v>
      </c>
      <c r="G8" s="138">
        <v>4.0190839694656493</v>
      </c>
      <c r="H8" s="138">
        <v>5.513204225352113</v>
      </c>
      <c r="I8" s="138">
        <v>4.7169576059850371</v>
      </c>
      <c r="J8" s="138">
        <v>6.1045197740112993</v>
      </c>
      <c r="K8" s="138">
        <v>4.306451612903226</v>
      </c>
      <c r="L8" s="138">
        <v>4.833819241982507</v>
      </c>
      <c r="M8" s="138">
        <v>5.2671568627450984</v>
      </c>
      <c r="N8" s="138">
        <v>3.3916666666666666</v>
      </c>
    </row>
    <row r="9" spans="1:14" ht="15.75" x14ac:dyDescent="0.25">
      <c r="A9" s="30" t="s">
        <v>18</v>
      </c>
      <c r="B9" s="89">
        <v>10</v>
      </c>
      <c r="C9" s="89">
        <f t="shared" si="0"/>
        <v>9.007633587786259</v>
      </c>
      <c r="D9" s="89">
        <f t="shared" si="1"/>
        <v>3.1666666666666665</v>
      </c>
      <c r="E9" s="89">
        <f t="shared" si="2"/>
        <v>7.6776273250195244</v>
      </c>
      <c r="F9" s="138">
        <v>8.1839762611275972</v>
      </c>
      <c r="G9" s="138">
        <v>9.007633587786259</v>
      </c>
      <c r="H9" s="138">
        <v>8.5035211267605639</v>
      </c>
      <c r="I9" s="138">
        <v>8.7481296758104747</v>
      </c>
      <c r="J9" s="138">
        <v>7.9435028248587569</v>
      </c>
      <c r="K9" s="138">
        <v>7.301075268817204</v>
      </c>
      <c r="L9" s="138">
        <v>7.8862973760932942</v>
      </c>
      <c r="M9" s="138">
        <v>8.3578431372549016</v>
      </c>
      <c r="N9" s="138">
        <v>3.1666666666666665</v>
      </c>
    </row>
    <row r="10" spans="1:14" ht="15.75" x14ac:dyDescent="0.25">
      <c r="A10" s="30" t="s">
        <v>21</v>
      </c>
      <c r="B10" s="89">
        <v>10</v>
      </c>
      <c r="C10" s="89">
        <f t="shared" si="0"/>
        <v>8.9405255878284926</v>
      </c>
      <c r="D10" s="89">
        <f t="shared" si="1"/>
        <v>3.403361344537815</v>
      </c>
      <c r="E10" s="89">
        <f t="shared" si="2"/>
        <v>7.2750727229697203</v>
      </c>
      <c r="F10" s="138">
        <v>7.6881188118811883</v>
      </c>
      <c r="G10" s="138">
        <v>6.1180555555555554</v>
      </c>
      <c r="H10" s="138">
        <v>8.6204933586337766</v>
      </c>
      <c r="I10" s="138">
        <v>8.9405255878284926</v>
      </c>
      <c r="J10" s="138">
        <v>8.1803797468354418</v>
      </c>
      <c r="K10" s="138">
        <v>7.3231707317073171</v>
      </c>
      <c r="L10" s="138">
        <v>8.890625</v>
      </c>
      <c r="M10" s="138">
        <v>6.3109243697478989</v>
      </c>
      <c r="N10" s="138">
        <v>3.403361344537815</v>
      </c>
    </row>
    <row r="11" spans="1:14" ht="15.75" x14ac:dyDescent="0.25">
      <c r="A11" s="30" t="s">
        <v>19</v>
      </c>
      <c r="B11" s="89">
        <v>10</v>
      </c>
      <c r="C11" s="89">
        <f t="shared" si="0"/>
        <v>9.158192090395481</v>
      </c>
      <c r="D11" s="89">
        <f t="shared" si="1"/>
        <v>3.2407407407407409</v>
      </c>
      <c r="E11" s="89">
        <f t="shared" si="2"/>
        <v>6.8619872984293577</v>
      </c>
      <c r="F11" s="138">
        <v>6.7598253275109172</v>
      </c>
      <c r="G11" s="138">
        <v>6.3849056603773588</v>
      </c>
      <c r="H11" s="138">
        <v>7.7253086419753085</v>
      </c>
      <c r="I11" s="138">
        <v>9.0791666666666657</v>
      </c>
      <c r="J11" s="138">
        <v>6.914893617021276</v>
      </c>
      <c r="K11" s="138">
        <v>6.3125</v>
      </c>
      <c r="L11" s="138">
        <v>6.1823529411764708</v>
      </c>
      <c r="M11" s="138">
        <v>9.158192090395481</v>
      </c>
      <c r="N11" s="138">
        <v>3.2407407407407409</v>
      </c>
    </row>
    <row r="12" spans="1:14" ht="15.75" x14ac:dyDescent="0.25">
      <c r="A12" s="30" t="s">
        <v>24</v>
      </c>
      <c r="B12" s="89">
        <v>10</v>
      </c>
      <c r="C12" s="89">
        <f t="shared" si="0"/>
        <v>9.5648148148148149</v>
      </c>
      <c r="D12" s="89">
        <f t="shared" si="1"/>
        <v>4.1111111111111107</v>
      </c>
      <c r="E12" s="89">
        <f t="shared" si="2"/>
        <v>7.2884771964319803</v>
      </c>
      <c r="F12" s="138">
        <v>8.6986899563318776</v>
      </c>
      <c r="G12" s="138">
        <v>9.2150943396226417</v>
      </c>
      <c r="H12" s="138">
        <v>9.5648148148148149</v>
      </c>
      <c r="I12" s="138">
        <v>6.7291666666666661</v>
      </c>
      <c r="J12" s="138">
        <v>4.8191489361702127</v>
      </c>
      <c r="K12" s="138">
        <v>6.53125</v>
      </c>
      <c r="L12" s="138">
        <v>7.0117647058823529</v>
      </c>
      <c r="M12" s="138">
        <v>8.9152542372881349</v>
      </c>
      <c r="N12" s="138">
        <v>4.1111111111111107</v>
      </c>
    </row>
    <row r="13" spans="1:14" ht="15.75" x14ac:dyDescent="0.25">
      <c r="A13" s="30" t="s">
        <v>25</v>
      </c>
      <c r="B13" s="89">
        <v>10</v>
      </c>
      <c r="C13" s="89">
        <f t="shared" si="0"/>
        <v>9.5267489711934168</v>
      </c>
      <c r="D13" s="89">
        <f t="shared" si="1"/>
        <v>6.901408450704225</v>
      </c>
      <c r="E13" s="89">
        <f t="shared" si="2"/>
        <v>8.6199998003731686</v>
      </c>
      <c r="F13" s="138">
        <v>7.7695167286245344</v>
      </c>
      <c r="G13" s="138">
        <v>8.8073394495412849</v>
      </c>
      <c r="H13" s="138">
        <v>9.5267489711934168</v>
      </c>
      <c r="I13" s="138">
        <v>8.3850931677018643</v>
      </c>
      <c r="J13" s="138">
        <v>9.4964028776978413</v>
      </c>
      <c r="K13" s="138">
        <v>6.901408450704225</v>
      </c>
      <c r="L13" s="138">
        <v>8.8215488215488218</v>
      </c>
      <c r="M13" s="138">
        <v>8.8888888888888893</v>
      </c>
      <c r="N13" s="138">
        <v>8.9830508474576281</v>
      </c>
    </row>
    <row r="14" spans="1:14" ht="15.75" x14ac:dyDescent="0.25">
      <c r="A14" s="30" t="s">
        <v>26</v>
      </c>
      <c r="B14" s="89">
        <v>10</v>
      </c>
      <c r="C14" s="89">
        <f t="shared" si="0"/>
        <v>9.7122302158273381</v>
      </c>
      <c r="D14" s="89">
        <f t="shared" si="1"/>
        <v>7.464788732394366</v>
      </c>
      <c r="E14" s="89">
        <f t="shared" si="2"/>
        <v>8.7761462284085461</v>
      </c>
      <c r="F14" s="138">
        <v>8.0297397769516738</v>
      </c>
      <c r="G14" s="138">
        <v>9.3577981651376145</v>
      </c>
      <c r="H14" s="138">
        <v>9.567901234567902</v>
      </c>
      <c r="I14" s="138">
        <v>8.6024844720496887</v>
      </c>
      <c r="J14" s="138">
        <v>9.7122302158273381</v>
      </c>
      <c r="K14" s="138">
        <v>7.464788732394366</v>
      </c>
      <c r="L14" s="138">
        <v>8.8215488215488218</v>
      </c>
      <c r="M14" s="138">
        <v>8.9542483660130721</v>
      </c>
      <c r="N14" s="138">
        <v>8.4745762711864394</v>
      </c>
    </row>
    <row r="15" spans="1:14" ht="15.75" x14ac:dyDescent="0.25">
      <c r="A15" s="30" t="s">
        <v>27</v>
      </c>
      <c r="B15" s="89">
        <v>10</v>
      </c>
      <c r="C15" s="89">
        <f t="shared" si="0"/>
        <v>9.5945945945945947</v>
      </c>
      <c r="D15" s="89">
        <f t="shared" si="1"/>
        <v>6.3076923076923075</v>
      </c>
      <c r="E15" s="89">
        <f t="shared" si="2"/>
        <v>8.2662110629077752</v>
      </c>
      <c r="F15" s="138">
        <v>7.8249336870026518</v>
      </c>
      <c r="G15" s="138">
        <v>8.5054945054945055</v>
      </c>
      <c r="H15" s="138">
        <v>9.4246575342465757</v>
      </c>
      <c r="I15" s="138">
        <v>7.9917184265010359</v>
      </c>
      <c r="J15" s="138">
        <v>9.5945945945945947</v>
      </c>
      <c r="K15" s="138">
        <v>6.8000000000000007</v>
      </c>
      <c r="L15" s="138">
        <v>8.4468085106382986</v>
      </c>
      <c r="M15" s="138">
        <v>9.5</v>
      </c>
      <c r="N15" s="138">
        <v>6.3076923076923075</v>
      </c>
    </row>
    <row r="16" spans="1:14" ht="15.75" x14ac:dyDescent="0.25">
      <c r="A16" s="30" t="s">
        <v>29</v>
      </c>
      <c r="B16" s="89">
        <v>10</v>
      </c>
      <c r="C16" s="89">
        <f t="shared" si="0"/>
        <v>9.4444444444444446</v>
      </c>
      <c r="D16" s="89">
        <f t="shared" si="1"/>
        <v>7.183098591549296</v>
      </c>
      <c r="E16" s="89">
        <f t="shared" si="2"/>
        <v>8.4349320502229386</v>
      </c>
      <c r="F16" s="138">
        <v>7.7881040892193312</v>
      </c>
      <c r="G16" s="138">
        <v>8.8226299694189603</v>
      </c>
      <c r="H16" s="138">
        <v>9.4444444444444446</v>
      </c>
      <c r="I16" s="138">
        <v>7.7950310559006208</v>
      </c>
      <c r="J16" s="138">
        <v>8.9208633093525176</v>
      </c>
      <c r="K16" s="138">
        <v>7.183098591549296</v>
      </c>
      <c r="L16" s="138">
        <v>8.4006734006734014</v>
      </c>
      <c r="M16" s="138">
        <v>9.0849673202614376</v>
      </c>
      <c r="N16" s="138">
        <v>8.4745762711864394</v>
      </c>
    </row>
    <row r="17" spans="1:14" ht="15.75" x14ac:dyDescent="0.25">
      <c r="A17" s="30" t="s">
        <v>28</v>
      </c>
      <c r="B17" s="89">
        <v>10</v>
      </c>
      <c r="C17" s="89">
        <f t="shared" si="0"/>
        <v>9.567901234567902</v>
      </c>
      <c r="D17" s="89">
        <f t="shared" si="1"/>
        <v>6.76056338028169</v>
      </c>
      <c r="E17" s="89">
        <f t="shared" si="2"/>
        <v>8.5060850689346861</v>
      </c>
      <c r="F17" s="138">
        <v>8.104089219330854</v>
      </c>
      <c r="G17" s="138">
        <v>8.7767584097859324</v>
      </c>
      <c r="H17" s="138">
        <v>9.567901234567902</v>
      </c>
      <c r="I17" s="138">
        <v>8.012422360248447</v>
      </c>
      <c r="J17" s="138">
        <v>9.4244604316546763</v>
      </c>
      <c r="K17" s="138">
        <v>6.76056338028169</v>
      </c>
      <c r="L17" s="138">
        <v>8.518518518518519</v>
      </c>
      <c r="M17" s="138">
        <v>9.0849673202614376</v>
      </c>
      <c r="N17" s="138">
        <v>8.3050847457627128</v>
      </c>
    </row>
    <row r="18" spans="1:14" ht="15.75" x14ac:dyDescent="0.25">
      <c r="A18" s="87"/>
    </row>
    <row r="19" spans="1:14" ht="15.75" x14ac:dyDescent="0.25">
      <c r="A19" s="37"/>
      <c r="B19" s="84"/>
      <c r="C19" s="84"/>
      <c r="D19" s="84"/>
      <c r="E19" s="139">
        <f>SUM(E2:E17)</f>
        <v>118.21493137186299</v>
      </c>
      <c r="F19" s="139">
        <f t="shared" ref="F19:N19" si="3">SUM(F2:F17)</f>
        <v>115.6602523555193</v>
      </c>
      <c r="G19" s="139">
        <f t="shared" si="3"/>
        <v>124.67097952940964</v>
      </c>
      <c r="H19" s="139">
        <f t="shared" si="3"/>
        <v>133.39655344704417</v>
      </c>
      <c r="I19" s="139">
        <f t="shared" si="3"/>
        <v>121.59223939931286</v>
      </c>
      <c r="J19" s="139">
        <f t="shared" si="3"/>
        <v>121.2701937185718</v>
      </c>
      <c r="K19" s="139">
        <f t="shared" si="3"/>
        <v>112.80502982420043</v>
      </c>
      <c r="L19" s="139">
        <f t="shared" si="3"/>
        <v>117.71374414000803</v>
      </c>
      <c r="M19" s="139">
        <f t="shared" si="3"/>
        <v>128.4904588286679</v>
      </c>
      <c r="N19" s="139">
        <f t="shared" si="3"/>
        <v>88.334931104032833</v>
      </c>
    </row>
    <row r="20" spans="1:14" x14ac:dyDescent="0.25">
      <c r="A20" s="84"/>
      <c r="B20" s="84"/>
      <c r="C20" s="84"/>
      <c r="D20" s="84"/>
      <c r="E20" s="85"/>
      <c r="F20" s="139">
        <v>115.66025235551928</v>
      </c>
      <c r="G20" s="139">
        <v>124.67097952940964</v>
      </c>
      <c r="H20" s="4">
        <v>133.3965534470442</v>
      </c>
      <c r="I20" s="4">
        <v>121.59223939931283</v>
      </c>
      <c r="J20" s="4">
        <v>121.27019371857182</v>
      </c>
      <c r="K20" s="4">
        <v>112.80502982420043</v>
      </c>
      <c r="L20" s="4">
        <v>117.71374414000805</v>
      </c>
      <c r="M20" s="4">
        <v>128.4904588286679</v>
      </c>
      <c r="N20" s="4">
        <v>88.334931104032833</v>
      </c>
    </row>
    <row r="21" spans="1:14" x14ac:dyDescent="0.25">
      <c r="A21" s="84"/>
      <c r="B21" s="84"/>
      <c r="C21" s="84"/>
      <c r="D21" s="84"/>
      <c r="E21" s="85"/>
      <c r="F21" s="84"/>
      <c r="G21" s="84"/>
    </row>
    <row r="22" spans="1:14" x14ac:dyDescent="0.25">
      <c r="A22" s="84"/>
      <c r="B22" s="84"/>
      <c r="C22" s="84"/>
      <c r="D22" s="84"/>
      <c r="E22" s="85"/>
      <c r="F22" s="84"/>
      <c r="G22" s="84"/>
    </row>
    <row r="23" spans="1:14" x14ac:dyDescent="0.25">
      <c r="A23" s="84"/>
      <c r="B23" s="84"/>
      <c r="C23" s="84"/>
      <c r="D23" s="84"/>
      <c r="E23" s="85"/>
      <c r="F23" s="84"/>
      <c r="G23" s="84"/>
    </row>
    <row r="24" spans="1:14" x14ac:dyDescent="0.25">
      <c r="A24" s="84"/>
      <c r="B24" s="84"/>
      <c r="C24" s="84"/>
      <c r="D24" s="84"/>
      <c r="E24" s="85"/>
      <c r="F24" s="84"/>
      <c r="G24" s="84"/>
    </row>
    <row r="25" spans="1:14" x14ac:dyDescent="0.25">
      <c r="A25" s="84"/>
      <c r="B25" s="84"/>
      <c r="C25" s="84"/>
      <c r="D25" s="84"/>
      <c r="E25" s="86"/>
      <c r="F25" s="84"/>
      <c r="G25" s="84"/>
    </row>
    <row r="26" spans="1:14" x14ac:dyDescent="0.25">
      <c r="A26" s="84"/>
      <c r="B26" s="84"/>
      <c r="C26" s="84"/>
      <c r="D26" s="84"/>
      <c r="E26" s="84"/>
      <c r="F26" s="84"/>
      <c r="G26" s="8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1"/>
  <sheetViews>
    <sheetView topLeftCell="D1" zoomScale="80" zoomScaleNormal="80" workbookViewId="0">
      <selection activeCell="E2" sqref="E2"/>
    </sheetView>
  </sheetViews>
  <sheetFormatPr defaultColWidth="9.140625" defaultRowHeight="12.75" x14ac:dyDescent="0.2"/>
  <cols>
    <col min="1" max="1" width="19.42578125" style="106" customWidth="1"/>
    <col min="2" max="2" width="21.42578125" style="106" customWidth="1"/>
    <col min="3" max="3" width="36.5703125" style="106" customWidth="1"/>
    <col min="4" max="4" width="5.85546875" style="106" customWidth="1"/>
    <col min="5" max="5" width="52" style="106" customWidth="1"/>
    <col min="6" max="6" width="15.85546875" style="106" customWidth="1"/>
    <col min="7" max="7" width="14.5703125" style="129" customWidth="1"/>
    <col min="8" max="8" width="18.28515625" style="129" customWidth="1"/>
    <col min="9" max="9" width="17.7109375" style="129" customWidth="1"/>
    <col min="10" max="11" width="9.140625" style="130" customWidth="1"/>
    <col min="12" max="12" width="11.42578125" style="130" customWidth="1"/>
    <col min="13" max="18" width="12" style="106" hidden="1" customWidth="1"/>
    <col min="19" max="19" width="11.85546875" style="106" hidden="1" customWidth="1"/>
    <col min="20" max="21" width="12" style="106" hidden="1" customWidth="1"/>
    <col min="22" max="16384" width="9.140625" style="106"/>
  </cols>
  <sheetData>
    <row r="1" spans="1:21" s="93" customFormat="1" ht="14.25" customHeight="1" x14ac:dyDescent="0.25">
      <c r="A1" s="90" t="s">
        <v>119</v>
      </c>
      <c r="B1" s="91"/>
      <c r="C1" s="90" t="s">
        <v>141</v>
      </c>
      <c r="D1" s="91" t="s">
        <v>158</v>
      </c>
      <c r="E1" s="91" t="s">
        <v>159</v>
      </c>
      <c r="F1" s="91" t="s">
        <v>171</v>
      </c>
      <c r="G1" s="91" t="s">
        <v>175</v>
      </c>
      <c r="H1" s="91" t="s">
        <v>176</v>
      </c>
      <c r="I1" s="91" t="s">
        <v>178</v>
      </c>
      <c r="J1" s="92" t="s">
        <v>180</v>
      </c>
      <c r="K1" s="92" t="s">
        <v>181</v>
      </c>
      <c r="L1" s="92" t="s">
        <v>182</v>
      </c>
      <c r="M1" s="3" t="s">
        <v>193</v>
      </c>
      <c r="N1" s="3" t="s">
        <v>194</v>
      </c>
      <c r="O1" s="3" t="s">
        <v>195</v>
      </c>
      <c r="P1" s="3" t="s">
        <v>196</v>
      </c>
      <c r="Q1" s="3" t="s">
        <v>197</v>
      </c>
      <c r="R1" s="3" t="s">
        <v>198</v>
      </c>
      <c r="S1" s="3" t="s">
        <v>206</v>
      </c>
      <c r="T1" s="3" t="s">
        <v>207</v>
      </c>
      <c r="U1" s="3" t="s">
        <v>225</v>
      </c>
    </row>
    <row r="2" spans="1:21" s="98" customFormat="1" ht="40.5" customHeight="1" x14ac:dyDescent="0.25">
      <c r="A2" s="182" t="s">
        <v>120</v>
      </c>
      <c r="B2" s="189" t="s">
        <v>125</v>
      </c>
      <c r="C2" s="189" t="s">
        <v>142</v>
      </c>
      <c r="D2" s="203">
        <v>6</v>
      </c>
      <c r="E2" s="94" t="s">
        <v>160</v>
      </c>
      <c r="F2" s="151" t="s">
        <v>172</v>
      </c>
      <c r="G2" s="151">
        <v>5</v>
      </c>
      <c r="H2" s="95" t="s">
        <v>42</v>
      </c>
      <c r="I2" s="149" t="s">
        <v>257</v>
      </c>
      <c r="J2" s="96">
        <f>MAX(M2:U2)</f>
        <v>4.7039473684210522</v>
      </c>
      <c r="K2" s="96">
        <f>MIN(M2:U2)</f>
        <v>3.2653061224489797</v>
      </c>
      <c r="L2" s="96">
        <f>(SUM(M2:U2))/$L$85</f>
        <v>3.9256133203443557</v>
      </c>
      <c r="M2" s="97">
        <f>([1]Анк_Р!D7+[1]Анк_Р!D10+[1]Анк_П!D7+[1]Анк_П!D10+[1]Анк_О!D7+[1]Анк_О!D10)/([1]Анк_Р!D5+[1]Анк_Р!D8+[1]Анк_П!D5+[1]Анк_П!D8+[1]Анк_О!D5+[1]Анк_О!D8)</f>
        <v>3.6682847896440132</v>
      </c>
      <c r="N2" s="97">
        <f>([1]Анк_Р!E7+[1]Анк_Р!E10+[1]Анк_П!E7+[1]Анк_П!E10+[1]Анк_О!E7+[1]Анк_О!E10)/([1]Анк_Р!E5+[1]Анк_Р!E8+[1]Анк_П!E5+[1]Анк_П!E8+[1]Анк_О!E5+[1]Анк_О!E8)</f>
        <v>4.2132963988919672</v>
      </c>
      <c r="O2" s="97">
        <f>([1]Анк_Р!F7+[1]Анк_Р!F10+[1]Анк_П!F7+[1]Анк_П!F10+[1]Анк_О!F7+[1]Анк_О!F10)/([1]Анк_Р!F5+[1]Анк_Р!F8+[1]Анк_П!F5+[1]Анк_П!F8+[1]Анк_О!F5+[1]Анк_О!F8)</f>
        <v>4.7039473684210522</v>
      </c>
      <c r="P2" s="97">
        <f>([1]Анк_Р!G7+[1]Анк_Р!G10+[1]Анк_П!G7+[1]Анк_П!G10+[1]Анк_О!G7+[1]Анк_О!G10)/([1]Анк_Р!G5+[1]Анк_Р!G8+[1]Анк_П!G5+[1]Анк_П!G8+[1]Анк_О!G5+[1]Анк_О!G8)</f>
        <v>3.7674418604651163</v>
      </c>
      <c r="Q2" s="97">
        <f>([1]Анк_Р!H7+[1]Анк_Р!H10+[1]Анк_П!H7+[1]Анк_П!H10+[1]Анк_О!H7+[1]Анк_О!H10)/([1]Анк_Р!H5+[1]Анк_Р!H8+[1]Анк_П!H5+[1]Анк_П!H8+[1]Анк_О!H5+[1]Анк_О!H8)</f>
        <v>3.8721804511278197</v>
      </c>
      <c r="R2" s="97">
        <f>([1]Анк_Р!I7+[1]Анк_Р!I10+[1]Анк_П!I7+[1]Анк_П!I10+[1]Анк_О!I7+[1]Анк_О!I10)/([1]Анк_Р!I5+[1]Анк_Р!I8+[1]Анк_П!I5+[1]Анк_П!I8+[1]Анк_О!I5+[1]Анк_О!I8)</f>
        <v>3.7250000000000001</v>
      </c>
      <c r="S2" s="97">
        <f>([1]Анк_Р!J7+[1]Анк_Р!J10+[1]Анк_П!J7+[1]Анк_П!J10+[1]Анк_О!J7+[1]Анк_О!J10)/([1]Анк_Р!J5+[1]Анк_Р!J8+[1]Анк_П!J5+[1]Анк_П!J8+[1]Анк_О!J5+[1]Анк_О!J8)</f>
        <v>3.8788819875776399</v>
      </c>
      <c r="T2" s="97">
        <f>([1]Анк_Р!K7+[1]Анк_Р!K10+[1]Анк_П!K7+[1]Анк_П!K10+[1]Анк_О!K7+[1]Анк_О!K10)/([1]Анк_Р!K5+[1]Анк_Р!K8+[1]Анк_П!K5+[1]Анк_П!K8+[1]Анк_О!K5+[1]Анк_О!K8)</f>
        <v>4.2361809045226133</v>
      </c>
      <c r="U2" s="97">
        <f>([1]Анк_Р!L7+[1]Анк_Р!L10+[1]Анк_П!L7+[1]Анк_П!L10+[1]Анк_О!L7+[1]Анк_О!L10)/([1]Анк_Р!L5+[1]Анк_Р!L8+[1]Анк_П!L5+[1]Анк_П!L8+[1]Анк_О!L5+[1]Анк_О!L8)</f>
        <v>3.2653061224489797</v>
      </c>
    </row>
    <row r="3" spans="1:21" s="93" customFormat="1" ht="43.5" customHeight="1" x14ac:dyDescent="0.25">
      <c r="A3" s="182"/>
      <c r="B3" s="190"/>
      <c r="C3" s="190"/>
      <c r="D3" s="204"/>
      <c r="E3" s="134" t="str">
        <f>[1]Анк_Р!B5</f>
        <v>вопрос 2. Как бы Вы оценили достаточность и актуальность информации об организации, размещенной на сайте</v>
      </c>
      <c r="F3" s="150" t="s">
        <v>173</v>
      </c>
      <c r="G3" s="8">
        <v>5</v>
      </c>
      <c r="H3" s="99" t="s">
        <v>42</v>
      </c>
      <c r="I3" s="100" t="s">
        <v>257</v>
      </c>
      <c r="J3" s="154">
        <f>MAX(M3:U3)</f>
        <v>4.8813559322033901</v>
      </c>
      <c r="K3" s="154">
        <f>MIN(M3:U3)</f>
        <v>3.4186046511627906</v>
      </c>
      <c r="L3" s="154">
        <f>(SUM(M3:U3))/$L$85</f>
        <v>4.0514258399745451</v>
      </c>
      <c r="M3" s="101">
        <f>[1]Анк_Р!D7/[1]Анк_Р!D5</f>
        <v>3.7191780821917808</v>
      </c>
      <c r="N3" s="101">
        <f>[1]Анк_Р!E7/[1]Анк_Р!E5</f>
        <v>4.536458333333333</v>
      </c>
      <c r="O3" s="101">
        <f>[1]Анк_Р!F7/[1]Анк_Р!F5</f>
        <v>4.8813559322033901</v>
      </c>
      <c r="P3" s="101">
        <f>[1]Анк_Р!G7/[1]Анк_Р!G5</f>
        <v>4.0451612903225804</v>
      </c>
      <c r="Q3" s="101">
        <f>[1]Анк_Р!H7/[1]Анк_Р!H5</f>
        <v>3.7692307692307692</v>
      </c>
      <c r="R3" s="101">
        <f>[1]Анк_Р!I7/[1]Анк_Р!I5</f>
        <v>3.8461538461538463</v>
      </c>
      <c r="S3" s="101">
        <f>[1]Анк_Р!J7/[1]Анк_Р!J5</f>
        <v>3.8706896551724137</v>
      </c>
      <c r="T3" s="101">
        <f>[1]Анк_Р!K7/[1]Анк_Р!K5</f>
        <v>4.3760000000000003</v>
      </c>
      <c r="U3" s="101">
        <f>[1]Анк_Р!L7/[1]Анк_Р!L5</f>
        <v>3.4186046511627906</v>
      </c>
    </row>
    <row r="4" spans="1:21" s="93" customFormat="1" ht="30" customHeight="1" x14ac:dyDescent="0.25">
      <c r="A4" s="182"/>
      <c r="B4" s="190"/>
      <c r="C4" s="190"/>
      <c r="D4" s="204"/>
      <c r="E4" s="134" t="str">
        <f>[1]Анк_Р!B8</f>
        <v>вопрос 3. Как бы Вы оценили удобство навигации и дизайн сайта организации</v>
      </c>
      <c r="F4" s="150" t="s">
        <v>173</v>
      </c>
      <c r="G4" s="8">
        <v>5</v>
      </c>
      <c r="H4" s="99" t="s">
        <v>42</v>
      </c>
      <c r="I4" s="100" t="s">
        <v>257</v>
      </c>
      <c r="J4" s="154">
        <f t="shared" ref="J4:J22" si="0">MAX(M4:U4)</f>
        <v>4.8728813559322033</v>
      </c>
      <c r="K4" s="154">
        <f t="shared" ref="K4:K22" si="1">MIN(M4:U4)</f>
        <v>3.2093023255813953</v>
      </c>
      <c r="L4" s="154">
        <f t="shared" ref="L4:L22" si="2">(SUM(M4:U4))/$L$85</f>
        <v>3.9749812982804889</v>
      </c>
      <c r="M4" s="101">
        <f>[1]Анк_Р!D10/[1]Анк_Р!D8</f>
        <v>3.6506849315068495</v>
      </c>
      <c r="N4" s="101">
        <f>[1]Анк_Р!E10/[1]Анк_Р!E8</f>
        <v>4.489583333333333</v>
      </c>
      <c r="O4" s="101">
        <f>[1]Анк_Р!F10/[1]Анк_Р!F8</f>
        <v>4.8728813559322033</v>
      </c>
      <c r="P4" s="101">
        <f>[1]Анк_Р!G10/[1]Анк_Р!G8</f>
        <v>4.129032258064516</v>
      </c>
      <c r="Q4" s="101">
        <f>[1]Анк_Р!H10/[1]Анк_Р!H8</f>
        <v>3.5641025641025643</v>
      </c>
      <c r="R4" s="101">
        <f>[1]Анк_Р!I10/[1]Анк_Р!I8</f>
        <v>3.7435897435897436</v>
      </c>
      <c r="S4" s="101">
        <f>[1]Анк_Р!J10/[1]Анк_Р!J8</f>
        <v>3.9396551724137931</v>
      </c>
      <c r="T4" s="101">
        <f>[1]Анк_Р!K10/[1]Анк_Р!K8</f>
        <v>4.1760000000000002</v>
      </c>
      <c r="U4" s="101">
        <f>[1]Анк_Р!L10/[1]Анк_Р!L8</f>
        <v>3.2093023255813953</v>
      </c>
    </row>
    <row r="5" spans="1:21" s="93" customFormat="1" ht="42.75" customHeight="1" x14ac:dyDescent="0.25">
      <c r="A5" s="182"/>
      <c r="B5" s="190"/>
      <c r="C5" s="190"/>
      <c r="D5" s="204"/>
      <c r="E5" s="134" t="str">
        <f>[1]Анк_П!B5</f>
        <v>вопрос 2. Как бы Вы оценили достаточность и актуальность информации об организации, размещенной на сайте</v>
      </c>
      <c r="F5" s="150" t="s">
        <v>174</v>
      </c>
      <c r="G5" s="8">
        <v>5</v>
      </c>
      <c r="H5" s="99" t="s">
        <v>42</v>
      </c>
      <c r="I5" s="100" t="s">
        <v>257</v>
      </c>
      <c r="J5" s="154">
        <f t="shared" si="0"/>
        <v>5</v>
      </c>
      <c r="K5" s="154">
        <f t="shared" si="1"/>
        <v>3.9264705882352939</v>
      </c>
      <c r="L5" s="154">
        <f t="shared" si="2"/>
        <v>4.3912201197495309</v>
      </c>
      <c r="M5" s="101">
        <f>[1]Анк_П!D7/[1]Анк_П!D5</f>
        <v>3.9264705882352939</v>
      </c>
      <c r="N5" s="101">
        <f>[1]Анк_П!E7/[1]Анк_П!E5</f>
        <v>4.1212121212121211</v>
      </c>
      <c r="O5" s="101">
        <f>[1]Анк_П!F7/[1]Анк_П!F5</f>
        <v>4.5250000000000004</v>
      </c>
      <c r="P5" s="101">
        <f>[1]Анк_П!G7/[1]Анк_П!G5</f>
        <v>4.3076923076923075</v>
      </c>
      <c r="Q5" s="101">
        <f>[1]Анк_П!H7/[1]Анк_П!H5</f>
        <v>4.1111111111111107</v>
      </c>
      <c r="R5" s="101">
        <f>[1]Анк_П!I7/[1]Анк_П!I5</f>
        <v>4.2272727272727275</v>
      </c>
      <c r="S5" s="101">
        <f>[1]Анк_П!J7/[1]Анк_П!J5</f>
        <v>4.6222222222222218</v>
      </c>
      <c r="T5" s="101">
        <f>[1]Анк_П!K7/[1]Анк_П!K5</f>
        <v>4.68</v>
      </c>
      <c r="U5" s="101">
        <f>[1]Анк_П!L7/[1]Анк_П!L5</f>
        <v>5</v>
      </c>
    </row>
    <row r="6" spans="1:21" s="93" customFormat="1" ht="33" customHeight="1" x14ac:dyDescent="0.25">
      <c r="A6" s="182"/>
      <c r="B6" s="190"/>
      <c r="C6" s="190"/>
      <c r="D6" s="204"/>
      <c r="E6" s="133" t="str">
        <f>[1]Анк_П!B8</f>
        <v>вопрос 3. Как бы Вы оценили удобство навигации и дизайн сайта организации</v>
      </c>
      <c r="F6" s="150" t="s">
        <v>174</v>
      </c>
      <c r="G6" s="8">
        <v>5</v>
      </c>
      <c r="H6" s="99" t="s">
        <v>42</v>
      </c>
      <c r="I6" s="100" t="s">
        <v>257</v>
      </c>
      <c r="J6" s="154">
        <f t="shared" si="0"/>
        <v>4.666666666666667</v>
      </c>
      <c r="K6" s="154">
        <f t="shared" si="1"/>
        <v>3.8235294117647061</v>
      </c>
      <c r="L6" s="154">
        <f t="shared" si="2"/>
        <v>4.2959356257395473</v>
      </c>
      <c r="M6" s="101">
        <f>[1]Анк_П!D10/[1]Анк_П!D8</f>
        <v>3.8235294117647061</v>
      </c>
      <c r="N6" s="101">
        <f>[1]Анк_П!E10/[1]Анк_П!E8</f>
        <v>4.1212121212121211</v>
      </c>
      <c r="O6" s="101">
        <f>[1]Анк_П!F10/[1]Анк_П!F8</f>
        <v>4.5</v>
      </c>
      <c r="P6" s="101">
        <f>[1]Анк_П!G10/[1]Анк_П!G8</f>
        <v>4.3461538461538458</v>
      </c>
      <c r="Q6" s="101">
        <f>[1]Анк_П!H10/[1]Анк_П!H8</f>
        <v>4.2222222222222223</v>
      </c>
      <c r="R6" s="101">
        <f>[1]Анк_П!I10/[1]Анк_П!I8</f>
        <v>4.3636363636363633</v>
      </c>
      <c r="S6" s="101">
        <f>[1]Анк_П!J10/[1]Анк_П!J8</f>
        <v>4.666666666666667</v>
      </c>
      <c r="T6" s="101">
        <f>[1]Анк_П!K10/[1]Анк_П!K8</f>
        <v>4.62</v>
      </c>
      <c r="U6" s="101">
        <f>[1]Анк_П!L10/[1]Анк_П!L8</f>
        <v>4</v>
      </c>
    </row>
    <row r="7" spans="1:21" s="93" customFormat="1" ht="47.25" customHeight="1" x14ac:dyDescent="0.25">
      <c r="A7" s="182"/>
      <c r="B7" s="190"/>
      <c r="C7" s="190"/>
      <c r="D7" s="204"/>
      <c r="E7" s="133" t="str">
        <f>[1]Анк_О!B5</f>
        <v>вопрос 2. Как бы Ты оценил достаточность, полезность и актуальность информации, размещенной на сайте (контакты, расписание, объявления и иные материалы)</v>
      </c>
      <c r="F7" s="150" t="s">
        <v>199</v>
      </c>
      <c r="G7" s="8">
        <v>5</v>
      </c>
      <c r="H7" s="99" t="s">
        <v>42</v>
      </c>
      <c r="I7" s="100" t="s">
        <v>257</v>
      </c>
      <c r="J7" s="154">
        <f t="shared" si="0"/>
        <v>4.5972222222222223</v>
      </c>
      <c r="K7" s="154">
        <f t="shared" si="1"/>
        <v>2.4</v>
      </c>
      <c r="L7" s="154">
        <f t="shared" si="2"/>
        <v>3.5085997449219071</v>
      </c>
      <c r="M7" s="101">
        <f>[1]Анк_О!D7/[1]Анк_О!D5</f>
        <v>3.5789473684210527</v>
      </c>
      <c r="N7" s="101">
        <f>[1]Анк_О!E7/[1]Анк_О!E5</f>
        <v>3.7475728155339807</v>
      </c>
      <c r="O7" s="101">
        <f>[1]Анк_О!F7/[1]Анк_О!F5</f>
        <v>4.5972222222222223</v>
      </c>
      <c r="P7" s="101">
        <f>[1]Анк_О!G7/[1]Анк_О!G5</f>
        <v>3.168831168831169</v>
      </c>
      <c r="Q7" s="101">
        <f>[1]Анк_О!H7/[1]Анк_О!H5</f>
        <v>3.8793103448275863</v>
      </c>
      <c r="R7" s="101">
        <f>[1]Анк_О!I7/[1]Анк_О!I5</f>
        <v>3.1578947368421053</v>
      </c>
      <c r="S7" s="101">
        <f>[1]Анк_О!J7/[1]Анк_О!J5</f>
        <v>3.7142857142857144</v>
      </c>
      <c r="T7" s="101">
        <f>[1]Анк_О!K7/[1]Анк_О!K5</f>
        <v>3.3333333333333335</v>
      </c>
      <c r="U7" s="101">
        <f>[1]Анк_О!L7/[1]Анк_О!L5</f>
        <v>2.4</v>
      </c>
    </row>
    <row r="8" spans="1:21" s="93" customFormat="1" ht="33" customHeight="1" x14ac:dyDescent="0.25">
      <c r="A8" s="182"/>
      <c r="B8" s="191"/>
      <c r="C8" s="191"/>
      <c r="D8" s="205"/>
      <c r="E8" s="133" t="str">
        <f>[1]Анк_О!B8</f>
        <v>вопрос 3. Как бы Ты оценил удобство навигации и дизайн сайта</v>
      </c>
      <c r="F8" s="150" t="s">
        <v>199</v>
      </c>
      <c r="G8" s="8">
        <v>5</v>
      </c>
      <c r="H8" s="99" t="s">
        <v>42</v>
      </c>
      <c r="I8" s="100" t="s">
        <v>257</v>
      </c>
      <c r="J8" s="154">
        <f t="shared" si="0"/>
        <v>4.5740740740740744</v>
      </c>
      <c r="K8" s="154">
        <f t="shared" si="1"/>
        <v>2.6842105263157894</v>
      </c>
      <c r="L8" s="154">
        <f t="shared" si="2"/>
        <v>3.4064187270030271</v>
      </c>
      <c r="M8" s="101">
        <f>[1]Анк_О!D10/[1]Анк_О!D8</f>
        <v>3.4105263157894736</v>
      </c>
      <c r="N8" s="101">
        <f>[1]Анк_О!E10/[1]Анк_О!E8</f>
        <v>3.679611650485437</v>
      </c>
      <c r="O8" s="101">
        <f>[1]Анк_О!F10/[1]Анк_О!F8</f>
        <v>4.5740740740740744</v>
      </c>
      <c r="P8" s="101">
        <f>[1]Анк_О!G10/[1]Анк_О!G8</f>
        <v>3.1558441558441559</v>
      </c>
      <c r="Q8" s="101">
        <f>[1]Анк_О!H10/[1]Анк_О!H8</f>
        <v>3.7758620689655173</v>
      </c>
      <c r="R8" s="101">
        <f>[1]Анк_О!I10/[1]Анк_О!I8</f>
        <v>2.6842105263157894</v>
      </c>
      <c r="S8" s="101">
        <f>[1]Анк_О!J10/[1]Анк_О!J8</f>
        <v>3.5776397515527951</v>
      </c>
      <c r="T8" s="101">
        <f>[1]Анк_О!K10/[1]Анк_О!K8</f>
        <v>3</v>
      </c>
      <c r="U8" s="101">
        <f>[1]Анк_О!L10/[1]Анк_О!L8</f>
        <v>2.8</v>
      </c>
    </row>
    <row r="9" spans="1:21" s="103" customFormat="1" ht="40.5" x14ac:dyDescent="0.25">
      <c r="A9" s="182"/>
      <c r="B9" s="197" t="s">
        <v>126</v>
      </c>
      <c r="C9" s="197" t="s">
        <v>143</v>
      </c>
      <c r="D9" s="206">
        <v>8</v>
      </c>
      <c r="E9" s="94" t="s">
        <v>161</v>
      </c>
      <c r="F9" s="151" t="s">
        <v>172</v>
      </c>
      <c r="G9" s="151">
        <v>5</v>
      </c>
      <c r="H9" s="95" t="s">
        <v>42</v>
      </c>
      <c r="I9" s="149" t="s">
        <v>257</v>
      </c>
      <c r="J9" s="96">
        <f t="shared" si="0"/>
        <v>4.7405063291139244</v>
      </c>
      <c r="K9" s="96">
        <f t="shared" si="1"/>
        <v>3.2045454545454546</v>
      </c>
      <c r="L9" s="96">
        <f t="shared" si="2"/>
        <v>4.014861543728717</v>
      </c>
      <c r="M9" s="102">
        <f>([1]Анк_Р!D13+[1]Анк_П!D13)/([1]Анк_Р!D11+[1]Анк_П!D11)</f>
        <v>3.8084112149532712</v>
      </c>
      <c r="N9" s="102">
        <f>([1]Анк_Р!E13+[1]Анк_П!E13)/([1]Анк_Р!E11+[1]Анк_П!E11)</f>
        <v>4.2945736434108523</v>
      </c>
      <c r="O9" s="102">
        <f>([1]Анк_Р!F13+[1]Анк_П!F13)/([1]Анк_Р!F11+[1]Анк_П!F11)</f>
        <v>4.7405063291139244</v>
      </c>
      <c r="P9" s="102">
        <f>([1]Анк_Р!G13+[1]Анк_П!G13)/([1]Анк_Р!G11+[1]Анк_П!G11)</f>
        <v>4.1158798283261806</v>
      </c>
      <c r="Q9" s="102">
        <f>([1]Анк_Р!H13+[1]Анк_П!H13)/([1]Анк_Р!H11+[1]Анк_П!H11)</f>
        <v>4.1466666666666665</v>
      </c>
      <c r="R9" s="102">
        <f>([1]Анк_Р!I13+[1]Анк_П!I13)/([1]Анк_Р!I11+[1]Анк_П!I11)</f>
        <v>3.737704918032787</v>
      </c>
      <c r="S9" s="102">
        <f>([1]Анк_Р!J13+[1]Анк_П!J13)/([1]Анк_Р!J11+[1]Анк_П!J11)</f>
        <v>3.9254658385093166</v>
      </c>
      <c r="T9" s="102">
        <f>([1]Анк_Р!K13+[1]Анк_П!K13)/([1]Анк_Р!K11+[1]Анк_П!K11)</f>
        <v>4.16</v>
      </c>
      <c r="U9" s="102">
        <f>([1]Анк_Р!L13+[1]Анк_П!L13)/([1]Анк_Р!L11+[1]Анк_П!L11)</f>
        <v>3.2045454545454546</v>
      </c>
    </row>
    <row r="10" spans="1:21" s="103" customFormat="1" ht="47.25" customHeight="1" x14ac:dyDescent="0.25">
      <c r="A10" s="182"/>
      <c r="B10" s="197"/>
      <c r="C10" s="197"/>
      <c r="D10" s="206"/>
      <c r="E10" s="104" t="str">
        <f>[1]Анк_Р!B11</f>
        <v>вопрос 4. Как бы Вы оценили достаточность информации о педагогических работниках, размещенной на сайте организации</v>
      </c>
      <c r="F10" s="150" t="s">
        <v>173</v>
      </c>
      <c r="G10" s="8">
        <v>5</v>
      </c>
      <c r="H10" s="99" t="s">
        <v>42</v>
      </c>
      <c r="I10" s="100" t="s">
        <v>257</v>
      </c>
      <c r="J10" s="154">
        <f t="shared" si="0"/>
        <v>4.8686440677966099</v>
      </c>
      <c r="K10" s="154">
        <f t="shared" si="1"/>
        <v>3.1860465116279069</v>
      </c>
      <c r="L10" s="154">
        <f t="shared" si="2"/>
        <v>3.9190045565760343</v>
      </c>
      <c r="M10" s="101">
        <f>[1]Анк_Р!D13/[1]Анк_Р!D11</f>
        <v>3.7534246575342465</v>
      </c>
      <c r="N10" s="101">
        <f>[1]Анк_Р!E13/[1]Анк_Р!E11</f>
        <v>4.395833333333333</v>
      </c>
      <c r="O10" s="101">
        <f>[1]Анк_Р!F13/[1]Анк_Р!F11</f>
        <v>4.8686440677966099</v>
      </c>
      <c r="P10" s="101">
        <f>[1]Анк_Р!G13/[1]Анк_Р!G11</f>
        <v>4.0129032258064514</v>
      </c>
      <c r="Q10" s="101">
        <f>[1]Анк_Р!H13/[1]Анк_Р!H11</f>
        <v>3.8461538461538463</v>
      </c>
      <c r="R10" s="101">
        <f>[1]Анк_Р!I13/[1]Анк_Р!I11</f>
        <v>3.4358974358974357</v>
      </c>
      <c r="S10" s="101">
        <f>[1]Анк_Р!J13/[1]Анк_Р!J11</f>
        <v>3.7241379310344827</v>
      </c>
      <c r="T10" s="101">
        <f>[1]Анк_Р!K13/[1]Анк_Р!K11</f>
        <v>4.048</v>
      </c>
      <c r="U10" s="101">
        <f>[1]Анк_Р!L13/[1]Анк_Р!L11</f>
        <v>3.1860465116279069</v>
      </c>
    </row>
    <row r="11" spans="1:21" ht="38.25" x14ac:dyDescent="0.2">
      <c r="A11" s="182"/>
      <c r="B11" s="197"/>
      <c r="C11" s="197"/>
      <c r="D11" s="206"/>
      <c r="E11" s="104" t="str">
        <f>[1]Анк_П!B11</f>
        <v>вопрос 4. Как бы Вы оценили достаточность информации о педагогических работниках, размещенной на сайте организации</v>
      </c>
      <c r="F11" s="150" t="s">
        <v>174</v>
      </c>
      <c r="G11" s="8">
        <v>5</v>
      </c>
      <c r="H11" s="99" t="s">
        <v>42</v>
      </c>
      <c r="I11" s="100" t="s">
        <v>257</v>
      </c>
      <c r="J11" s="154">
        <f t="shared" si="0"/>
        <v>4.4722222222222223</v>
      </c>
      <c r="K11" s="154">
        <f t="shared" si="1"/>
        <v>3.9264705882352939</v>
      </c>
      <c r="L11" s="154">
        <f t="shared" si="2"/>
        <v>4.248764149793562</v>
      </c>
      <c r="M11" s="105">
        <f>[1]Анк_П!D13/[1]Анк_П!D11</f>
        <v>3.9264705882352939</v>
      </c>
      <c r="N11" s="105">
        <f>[1]Анк_П!E13/[1]Анк_П!E11</f>
        <v>4</v>
      </c>
      <c r="O11" s="105">
        <f>[1]Анк_П!F13/[1]Анк_П!F11</f>
        <v>4.3624999999999998</v>
      </c>
      <c r="P11" s="105">
        <f>[1]Анк_П!G13/[1]Анк_П!G11</f>
        <v>4.3205128205128203</v>
      </c>
      <c r="Q11" s="105">
        <f>[1]Анк_П!H13/[1]Анк_П!H11</f>
        <v>4.4722222222222223</v>
      </c>
      <c r="R11" s="105">
        <f>[1]Анк_П!I13/[1]Анк_П!I11</f>
        <v>4.2727272727272725</v>
      </c>
      <c r="S11" s="105">
        <f>[1]Анк_П!J13/[1]Анк_П!J11</f>
        <v>4.4444444444444446</v>
      </c>
      <c r="T11" s="105">
        <f>[1]Анк_П!K13/[1]Анк_П!K11</f>
        <v>4.4400000000000004</v>
      </c>
      <c r="U11" s="105">
        <f>[1]Анк_П!L13/[1]Анк_П!L11</f>
        <v>4</v>
      </c>
    </row>
    <row r="12" spans="1:21" s="103" customFormat="1" ht="40.5" customHeight="1" x14ac:dyDescent="0.25">
      <c r="A12" s="182"/>
      <c r="B12" s="189" t="s">
        <v>127</v>
      </c>
      <c r="C12" s="189" t="s">
        <v>144</v>
      </c>
      <c r="D12" s="203">
        <v>14</v>
      </c>
      <c r="E12" s="94" t="s">
        <v>162</v>
      </c>
      <c r="F12" s="151" t="s">
        <v>172</v>
      </c>
      <c r="G12" s="151">
        <v>5</v>
      </c>
      <c r="H12" s="95" t="s">
        <v>42</v>
      </c>
      <c r="I12" s="149" t="s">
        <v>257</v>
      </c>
      <c r="J12" s="96">
        <f t="shared" si="0"/>
        <v>4.65625</v>
      </c>
      <c r="K12" s="96">
        <f t="shared" si="1"/>
        <v>3.5533980582524274</v>
      </c>
      <c r="L12" s="96">
        <f t="shared" si="2"/>
        <v>3.9237948618572114</v>
      </c>
      <c r="M12" s="107">
        <f>([1]Анк_Р!D16+[1]Анк_Р!D19+[1]Анк_П!D16+[1]Анк_П!D19+[1]Анк_О!D13+[1]Анк_О!D16+[1]Анк_О!D19)/([1]Анк_Р!D14+[1]Анк_Р!D17+[1]Анк_П!D14+[1]Анк_П!D17+[1]Анк_О!D11+[1]Анк_О!D14+[1]Анк_О!D17)</f>
        <v>3.6760168302945302</v>
      </c>
      <c r="N12" s="107">
        <f>([1]Анк_Р!E16+[1]Анк_Р!E19+[1]Анк_П!E16+[1]Анк_П!E19+[1]Анк_О!E13+[1]Анк_О!E16+[1]Анк_О!E19)/([1]Анк_Р!E14+[1]Анк_Р!E17+[1]Анк_П!E14+[1]Анк_П!E17+[1]Анк_О!E11+[1]Анк_О!E14+[1]Анк_О!E17)</f>
        <v>4.1115151515151513</v>
      </c>
      <c r="O12" s="107">
        <f>([1]Анк_Р!F16+[1]Анк_Р!F19+[1]Анк_П!F16+[1]Анк_П!F19+[1]Анк_О!F13+[1]Анк_О!F16+[1]Анк_О!F19)/([1]Анк_Р!F14+[1]Анк_Р!F17+[1]Анк_П!F14+[1]Анк_П!F17+[1]Анк_О!F11+[1]Анк_О!F14+[1]Анк_О!F17)</f>
        <v>4.65625</v>
      </c>
      <c r="P12" s="107">
        <f>([1]Анк_Р!G16+[1]Анк_Р!G19+[1]Анк_П!G16+[1]Анк_П!G19+[1]Анк_О!G13+[1]Анк_О!G16+[1]Анк_О!G19)/([1]Анк_Р!G14+[1]Анк_Р!G17+[1]Анк_П!G14+[1]Анк_П!G17+[1]Анк_О!G11+[1]Анк_О!G14+[1]Анк_О!G17)</f>
        <v>3.6616379310344827</v>
      </c>
      <c r="Q12" s="107">
        <f>([1]Анк_Р!H16+[1]Анк_Р!H19+[1]Анк_П!H16+[1]Анк_П!H19+[1]Анк_О!H13+[1]Анк_О!H16+[1]Анк_О!H19)/([1]Анк_Р!H14+[1]Анк_Р!H17+[1]Анк_П!H14+[1]Анк_П!H17+[1]Анк_О!H11+[1]Анк_О!H14+[1]Анк_О!H17)</f>
        <v>3.8024691358024691</v>
      </c>
      <c r="R12" s="107">
        <f>([1]Анк_Р!I16+[1]Анк_Р!I19+[1]Анк_П!I16+[1]Анк_П!I19+[1]Анк_О!I13+[1]Анк_О!I16+[1]Анк_О!I19)/([1]Анк_Р!I14+[1]Анк_Р!I17+[1]Анк_П!I14+[1]Анк_П!I17+[1]Анк_О!I11+[1]Анк_О!I14+[1]Анк_О!I17)</f>
        <v>3.7709497206703912</v>
      </c>
      <c r="S12" s="107">
        <f>([1]Анк_Р!J16+[1]Анк_Р!J19+[1]Анк_П!J16+[1]Анк_П!J19+[1]Анк_О!J13+[1]Анк_О!J16+[1]Анк_О!J19)/([1]Анк_Р!J14+[1]Анк_Р!J17+[1]Анк_П!J14+[1]Анк_П!J17+[1]Анк_О!J11+[1]Анк_О!J14+[1]Анк_О!J17)</f>
        <v>3.8496894409937887</v>
      </c>
      <c r="T12" s="107">
        <f>([1]Анк_Р!K16+[1]Анк_Р!K19+[1]Анк_П!K16+[1]Анк_П!K19+[1]Анк_О!K13+[1]Анк_О!K16+[1]Анк_О!K19)/([1]Анк_Р!K14+[1]Анк_Р!K17+[1]Анк_П!K14+[1]Анк_П!K17+[1]Анк_О!K11+[1]Анк_О!K14+[1]Анк_О!K17)</f>
        <v>4.2322274881516586</v>
      </c>
      <c r="U12" s="107">
        <f>([1]Анк_Р!L16+[1]Анк_Р!L19+[1]Анк_П!L16+[1]Анк_П!L19+[1]Анк_О!L13+[1]Анк_О!L16+[1]Анк_О!L19)/([1]Анк_Р!L14+[1]Анк_Р!L17+[1]Анк_П!L14+[1]Анк_П!L17+[1]Анк_О!L11+[1]Анк_О!L14+[1]Анк_О!L17)</f>
        <v>3.5533980582524274</v>
      </c>
    </row>
    <row r="13" spans="1:21" ht="38.25" x14ac:dyDescent="0.2">
      <c r="A13" s="182"/>
      <c r="B13" s="190"/>
      <c r="C13" s="190"/>
      <c r="D13" s="204"/>
      <c r="E13" s="108" t="str">
        <f>[1]Анк_Р!B14</f>
        <v>вопрос 5. Как бы Вы оценили доступность взаимодействия с работниками организации (по телефону, эл. почте, через сайт, лично)</v>
      </c>
      <c r="F13" s="150" t="s">
        <v>173</v>
      </c>
      <c r="G13" s="8">
        <v>5</v>
      </c>
      <c r="H13" s="99" t="s">
        <v>42</v>
      </c>
      <c r="I13" s="100" t="s">
        <v>257</v>
      </c>
      <c r="J13" s="154">
        <f t="shared" si="0"/>
        <v>4.898305084745763</v>
      </c>
      <c r="K13" s="154">
        <f t="shared" si="1"/>
        <v>3.8205128205128207</v>
      </c>
      <c r="L13" s="154">
        <f t="shared" si="2"/>
        <v>4.1930593483499967</v>
      </c>
      <c r="M13" s="105">
        <f>[1]Анк_Р!D16/[1]Анк_Р!D14</f>
        <v>4.0342465753424657</v>
      </c>
      <c r="N13" s="105">
        <f>[1]Анк_Р!E16/[1]Анк_Р!E14</f>
        <v>4.416666666666667</v>
      </c>
      <c r="O13" s="105">
        <f>[1]Анк_Р!F16/[1]Анк_Р!F14</f>
        <v>4.898305084745763</v>
      </c>
      <c r="P13" s="105">
        <f>[1]Анк_Р!G16/[1]Анк_Р!G14</f>
        <v>4.193548387096774</v>
      </c>
      <c r="Q13" s="105">
        <f>[1]Анк_Р!H16/[1]Анк_Р!H14</f>
        <v>3.8205128205128207</v>
      </c>
      <c r="R13" s="105">
        <f>[1]Анк_Р!I16/[1]Анк_Р!I14</f>
        <v>3.8205128205128207</v>
      </c>
      <c r="S13" s="105">
        <f>[1]Анк_Р!J16/[1]Анк_Р!J14</f>
        <v>4.0862068965517242</v>
      </c>
      <c r="T13" s="105">
        <f>[1]Анк_Р!K16/[1]Анк_Р!K14</f>
        <v>4.3280000000000003</v>
      </c>
      <c r="U13" s="105">
        <f>[1]Анк_Р!L16/[1]Анк_Р!L14</f>
        <v>4.1395348837209305</v>
      </c>
    </row>
    <row r="14" spans="1:21" ht="38.25" x14ac:dyDescent="0.2">
      <c r="A14" s="182"/>
      <c r="B14" s="190"/>
      <c r="C14" s="190"/>
      <c r="D14" s="204"/>
      <c r="E14" s="108" t="str">
        <f>[1]Анк_Р!B17</f>
        <v>вопрос 6. Как бы Вы оценили наличие для Вас на сайте возможности внесения предложений, направленных на улучшение работы организации</v>
      </c>
      <c r="F14" s="150" t="s">
        <v>173</v>
      </c>
      <c r="G14" s="8">
        <v>5</v>
      </c>
      <c r="H14" s="99" t="s">
        <v>42</v>
      </c>
      <c r="I14" s="100" t="s">
        <v>257</v>
      </c>
      <c r="J14" s="154">
        <f t="shared" si="0"/>
        <v>4.8813559322033901</v>
      </c>
      <c r="K14" s="154">
        <f t="shared" si="1"/>
        <v>3.2325581395348837</v>
      </c>
      <c r="L14" s="154">
        <f t="shared" si="2"/>
        <v>3.8807332159950119</v>
      </c>
      <c r="M14" s="105">
        <f>[1]Анк_Р!D19/[1]Анк_Р!D17</f>
        <v>3.6643835616438358</v>
      </c>
      <c r="N14" s="105">
        <f>[1]Анк_Р!E19/[1]Анк_Р!E17</f>
        <v>4.364583333333333</v>
      </c>
      <c r="O14" s="105">
        <f>[1]Анк_Р!F19/[1]Анк_Р!F17</f>
        <v>4.8813559322033901</v>
      </c>
      <c r="P14" s="105">
        <f>[1]Анк_Р!G19/[1]Анк_Р!G17</f>
        <v>3.9419354838709677</v>
      </c>
      <c r="Q14" s="105">
        <f>[1]Анк_Р!H19/[1]Анк_Р!H17</f>
        <v>3.3846153846153846</v>
      </c>
      <c r="R14" s="105">
        <f>[1]Анк_Р!I19/[1]Анк_Р!I17</f>
        <v>3.3846153846153846</v>
      </c>
      <c r="S14" s="105">
        <f>[1]Анк_Р!J19/[1]Анк_Р!J17</f>
        <v>3.896551724137931</v>
      </c>
      <c r="T14" s="105">
        <f>[1]Анк_Р!K19/[1]Анк_Р!K17</f>
        <v>4.1760000000000002</v>
      </c>
      <c r="U14" s="105">
        <f>[1]Анк_Р!L19/[1]Анк_Р!L17</f>
        <v>3.2325581395348837</v>
      </c>
    </row>
    <row r="15" spans="1:21" ht="41.25" customHeight="1" x14ac:dyDescent="0.2">
      <c r="A15" s="182"/>
      <c r="B15" s="190"/>
      <c r="C15" s="190"/>
      <c r="D15" s="204"/>
      <c r="E15" s="108" t="str">
        <f>[1]Анк_П!B14</f>
        <v>вопрос 5. Как бы Вы оценили наличие у организации на сайте различных форм доведения информации до родителей, обучающихся, социальных партнеров</v>
      </c>
      <c r="F15" s="150" t="s">
        <v>174</v>
      </c>
      <c r="G15" s="8">
        <v>5</v>
      </c>
      <c r="H15" s="99" t="s">
        <v>42</v>
      </c>
      <c r="I15" s="100" t="s">
        <v>257</v>
      </c>
      <c r="J15" s="154">
        <f t="shared" si="0"/>
        <v>4.8</v>
      </c>
      <c r="K15" s="154">
        <f t="shared" si="1"/>
        <v>3.9705882352941178</v>
      </c>
      <c r="L15" s="154">
        <f t="shared" si="2"/>
        <v>4.3517728186845837</v>
      </c>
      <c r="M15" s="105">
        <f>[1]Анк_П!D16/[1]Анк_П!D14</f>
        <v>3.9705882352941178</v>
      </c>
      <c r="N15" s="105">
        <f>[1]Анк_П!E16/[1]Анк_П!E14</f>
        <v>4.166666666666667</v>
      </c>
      <c r="O15" s="105">
        <f>[1]Анк_П!F16/[1]Анк_П!F14</f>
        <v>4.5125000000000002</v>
      </c>
      <c r="P15" s="105">
        <f>[1]Анк_П!G16/[1]Анк_П!G14</f>
        <v>4.4358974358974361</v>
      </c>
      <c r="Q15" s="105">
        <f>[1]Анк_П!H16/[1]Анк_П!H14</f>
        <v>4.3611111111111107</v>
      </c>
      <c r="R15" s="105">
        <f>[1]Анк_П!I16/[1]Анк_П!I14</f>
        <v>4.3636363636363633</v>
      </c>
      <c r="S15" s="105">
        <f>[1]Анк_П!J16/[1]Анк_П!J14</f>
        <v>4.5555555555555554</v>
      </c>
      <c r="T15" s="105">
        <f>[1]Анк_П!K16/[1]Анк_П!K14</f>
        <v>4.8</v>
      </c>
      <c r="U15" s="105">
        <f>[1]Анк_П!L16/[1]Анк_П!L14</f>
        <v>4</v>
      </c>
    </row>
    <row r="16" spans="1:21" ht="44.25" customHeight="1" x14ac:dyDescent="0.2">
      <c r="A16" s="182"/>
      <c r="B16" s="190"/>
      <c r="C16" s="190"/>
      <c r="D16" s="204"/>
      <c r="E16" s="108" t="str">
        <f>[1]Анк_П!B17</f>
        <v>вопрос 6. Как бы Вы оценили наличие для Вас на сайте возможности внесения предложений, направленных на улучшение работы организации</v>
      </c>
      <c r="F16" s="150" t="s">
        <v>174</v>
      </c>
      <c r="G16" s="8">
        <v>5</v>
      </c>
      <c r="H16" s="99" t="s">
        <v>42</v>
      </c>
      <c r="I16" s="100" t="s">
        <v>257</v>
      </c>
      <c r="J16" s="154">
        <f t="shared" si="0"/>
        <v>5</v>
      </c>
      <c r="K16" s="154">
        <f t="shared" si="1"/>
        <v>3.7777777777777777</v>
      </c>
      <c r="L16" s="154">
        <f t="shared" si="2"/>
        <v>4.2485826591708946</v>
      </c>
      <c r="M16" s="105">
        <f>[1]Анк_П!D19/[1]Анк_П!D17</f>
        <v>3.7794117647058822</v>
      </c>
      <c r="N16" s="105">
        <f>[1]Анк_П!E19/[1]Анк_П!E17</f>
        <v>4.0606060606060606</v>
      </c>
      <c r="O16" s="105">
        <f>[1]Анк_П!F19/[1]Анк_П!F17</f>
        <v>4.25</v>
      </c>
      <c r="P16" s="105">
        <f>[1]Анк_П!G19/[1]Анк_П!G17</f>
        <v>4.0769230769230766</v>
      </c>
      <c r="Q16" s="105">
        <f>[1]Анк_П!H19/[1]Анк_П!H17</f>
        <v>3.7777777777777777</v>
      </c>
      <c r="R16" s="105">
        <f>[1]Анк_П!I19/[1]Анк_П!I17</f>
        <v>4.3636363636363633</v>
      </c>
      <c r="S16" s="105">
        <f>[1]Анк_П!J19/[1]Анк_П!J17</f>
        <v>4.4888888888888889</v>
      </c>
      <c r="T16" s="105">
        <f>[1]Анк_П!K19/[1]Анк_П!K17</f>
        <v>4.4400000000000004</v>
      </c>
      <c r="U16" s="105">
        <f>[1]Анк_П!L19/[1]Анк_П!L17</f>
        <v>5</v>
      </c>
    </row>
    <row r="17" spans="1:21" ht="54" customHeight="1" x14ac:dyDescent="0.2">
      <c r="A17" s="182"/>
      <c r="B17" s="190"/>
      <c r="C17" s="190"/>
      <c r="D17" s="204"/>
      <c r="E17" s="108" t="str">
        <f>[1]Анк_О!B11</f>
        <v>вопрос 4. Как бы Ты оценил наличие различных форм доведения до Тебя важной информации (на стендах, по телефону, СМС, электронной почте, через сетевые сообщества или сайт)</v>
      </c>
      <c r="F17" s="150" t="s">
        <v>199</v>
      </c>
      <c r="G17" s="8">
        <v>5</v>
      </c>
      <c r="H17" s="99" t="s">
        <v>42</v>
      </c>
      <c r="I17" s="100" t="s">
        <v>257</v>
      </c>
      <c r="J17" s="154">
        <f t="shared" si="0"/>
        <v>4.583333333333333</v>
      </c>
      <c r="K17" s="154">
        <f t="shared" si="1"/>
        <v>2.8</v>
      </c>
      <c r="L17" s="154">
        <f t="shared" si="2"/>
        <v>3.7319213715846455</v>
      </c>
      <c r="M17" s="105">
        <f>[1]Анк_О!D13/[1]Анк_О!D11</f>
        <v>3.7263157894736842</v>
      </c>
      <c r="N17" s="105">
        <f>[1]Анк_О!E13/[1]Анк_О!E11</f>
        <v>3.9223300970873787</v>
      </c>
      <c r="O17" s="105">
        <f>[1]Анк_О!F13/[1]Анк_О!F11</f>
        <v>4.583333333333333</v>
      </c>
      <c r="P17" s="105">
        <f>[1]Анк_О!G13/[1]Анк_О!G11</f>
        <v>3.1558441558441559</v>
      </c>
      <c r="Q17" s="105">
        <f>[1]Анк_О!H13/[1]Анк_О!H11</f>
        <v>3.9655172413793105</v>
      </c>
      <c r="R17" s="105">
        <f>[1]Анк_О!I13/[1]Анк_О!I11</f>
        <v>3.6842105263157894</v>
      </c>
      <c r="S17" s="105">
        <f>[1]Анк_О!J13/[1]Анк_О!J11</f>
        <v>3.7080745341614905</v>
      </c>
      <c r="T17" s="105">
        <f>[1]Анк_О!K13/[1]Анк_О!K11</f>
        <v>4.041666666666667</v>
      </c>
      <c r="U17" s="105">
        <f>[1]Анк_О!L13/[1]Анк_О!L11</f>
        <v>2.8</v>
      </c>
    </row>
    <row r="18" spans="1:21" ht="56.25" customHeight="1" x14ac:dyDescent="0.2">
      <c r="A18" s="182"/>
      <c r="B18" s="190"/>
      <c r="C18" s="190"/>
      <c r="D18" s="204"/>
      <c r="E18" s="108" t="str">
        <f>[1]Анк_О!B14</f>
        <v>вопрос 5. Как бы Ты оценил уровень Твоей информированности о различных мероприятиях (конкурсах, акциях, олимпиадах, соревнованиях и т.п.), проходящих в школе</v>
      </c>
      <c r="F18" s="150" t="s">
        <v>199</v>
      </c>
      <c r="G18" s="8">
        <v>5</v>
      </c>
      <c r="H18" s="99" t="s">
        <v>42</v>
      </c>
      <c r="I18" s="100" t="s">
        <v>257</v>
      </c>
      <c r="J18" s="154">
        <f t="shared" si="0"/>
        <v>4.5925925925925926</v>
      </c>
      <c r="K18" s="154">
        <f t="shared" si="1"/>
        <v>3</v>
      </c>
      <c r="L18" s="154">
        <f t="shared" si="2"/>
        <v>3.734794835689768</v>
      </c>
      <c r="M18" s="105">
        <f>[1]Анк_О!D16/[1]Анк_О!D14</f>
        <v>3.6105263157894738</v>
      </c>
      <c r="N18" s="105">
        <f>[1]Анк_О!E16/[1]Анк_О!E14</f>
        <v>3.8640776699029127</v>
      </c>
      <c r="O18" s="105">
        <f>[1]Анк_О!F16/[1]Анк_О!F14</f>
        <v>4.5925925925925926</v>
      </c>
      <c r="P18" s="105">
        <f>[1]Анк_О!G16/[1]Анк_О!G14</f>
        <v>3.5194805194805197</v>
      </c>
      <c r="Q18" s="105">
        <f>[1]Анк_О!H16/[1]Анк_О!H14</f>
        <v>4.0172413793103452</v>
      </c>
      <c r="R18" s="105">
        <f>[1]Анк_О!I16/[1]Анк_О!I14</f>
        <v>3.5263157894736841</v>
      </c>
      <c r="S18" s="105">
        <f>[1]Анк_О!J16/[1]Анк_О!J14</f>
        <v>3.7329192546583849</v>
      </c>
      <c r="T18" s="105">
        <f>[1]Анк_О!K16/[1]Анк_О!K14</f>
        <v>3.75</v>
      </c>
      <c r="U18" s="105">
        <f>[1]Анк_О!L16/[1]Анк_О!L14</f>
        <v>3</v>
      </c>
    </row>
    <row r="19" spans="1:21" ht="40.5" customHeight="1" x14ac:dyDescent="0.2">
      <c r="A19" s="182"/>
      <c r="B19" s="191"/>
      <c r="C19" s="191"/>
      <c r="D19" s="205"/>
      <c r="E19" s="108" t="str">
        <f>[1]Анк_О!B17</f>
        <v>вопрос 6. Как бы Ты оценил наличие для Тебя на сайте возможности внесения предложений, направленных на улучшение работы школы</v>
      </c>
      <c r="F19" s="150" t="s">
        <v>199</v>
      </c>
      <c r="G19" s="8">
        <v>5</v>
      </c>
      <c r="H19" s="99" t="s">
        <v>42</v>
      </c>
      <c r="I19" s="100" t="s">
        <v>257</v>
      </c>
      <c r="J19" s="154">
        <f t="shared" si="0"/>
        <v>4.4861111111111107</v>
      </c>
      <c r="K19" s="154">
        <f t="shared" si="1"/>
        <v>2.2000000000000002</v>
      </c>
      <c r="L19" s="154">
        <f t="shared" si="2"/>
        <v>3.2609628134631539</v>
      </c>
      <c r="M19" s="105">
        <f>[1]Анк_О!D19/[1]Анк_О!D17</f>
        <v>2.8736842105263158</v>
      </c>
      <c r="N19" s="105">
        <f>[1]Анк_О!E19/[1]Анк_О!E17</f>
        <v>3.5048543689320391</v>
      </c>
      <c r="O19" s="105">
        <f>[1]Анк_О!F19/[1]Анк_О!F17</f>
        <v>4.4861111111111107</v>
      </c>
      <c r="P19" s="105">
        <f>[1]Анк_О!G19/[1]Анк_О!G17</f>
        <v>2.8896103896103895</v>
      </c>
      <c r="Q19" s="105">
        <f>[1]Анк_О!H19/[1]Анк_О!H17</f>
        <v>3.3620689655172415</v>
      </c>
      <c r="R19" s="105">
        <f>[1]Анк_О!I19/[1]Анк_О!I17</f>
        <v>3.4210526315789473</v>
      </c>
      <c r="S19" s="105">
        <f>[1]Анк_О!J19/[1]Анк_О!J17</f>
        <v>3.5279503105590062</v>
      </c>
      <c r="T19" s="105">
        <f>[1]Анк_О!K19/[1]Анк_О!K17</f>
        <v>3.0833333333333335</v>
      </c>
      <c r="U19" s="105">
        <f>[1]Анк_О!L19/[1]Анк_О!L17</f>
        <v>2.2000000000000002</v>
      </c>
    </row>
    <row r="20" spans="1:21" s="103" customFormat="1" ht="27" x14ac:dyDescent="0.25">
      <c r="A20" s="182"/>
      <c r="B20" s="197" t="s">
        <v>128</v>
      </c>
      <c r="C20" s="197" t="s">
        <v>145</v>
      </c>
      <c r="D20" s="194">
        <v>20</v>
      </c>
      <c r="E20" s="94" t="s">
        <v>163</v>
      </c>
      <c r="F20" s="151" t="s">
        <v>172</v>
      </c>
      <c r="G20" s="151">
        <v>5</v>
      </c>
      <c r="H20" s="95" t="s">
        <v>42</v>
      </c>
      <c r="I20" s="149" t="s">
        <v>257</v>
      </c>
      <c r="J20" s="96">
        <f t="shared" si="0"/>
        <v>4.6835443037974684</v>
      </c>
      <c r="K20" s="96">
        <f t="shared" si="1"/>
        <v>3.0681818181818183</v>
      </c>
      <c r="L20" s="96">
        <f t="shared" si="2"/>
        <v>3.7524493443864362</v>
      </c>
      <c r="M20" s="107">
        <f>([1]Анк_Р!D22+[1]Анк_П!D22)/([1]Анк_Р!D20+[1]Анк_П!D20)</f>
        <v>3.4345794392523366</v>
      </c>
      <c r="N20" s="107">
        <f>([1]Анк_Р!E22+[1]Анк_П!E22)/([1]Анк_Р!E20+[1]Анк_П!E20)</f>
        <v>4.1860465116279073</v>
      </c>
      <c r="O20" s="107">
        <f>([1]Анк_Р!F22+[1]Анк_П!F22)/([1]Анк_Р!F20+[1]Анк_П!F20)</f>
        <v>4.6835443037974684</v>
      </c>
      <c r="P20" s="107">
        <f>([1]Анк_Р!G22+[1]Анк_П!G22)/([1]Анк_Р!G20+[1]Анк_П!G20)</f>
        <v>3.8412017167381975</v>
      </c>
      <c r="Q20" s="107">
        <f>([1]Анк_Р!H22+[1]Анк_П!H22)/([1]Анк_Р!H20+[1]Анк_П!H20)</f>
        <v>3.3466666666666667</v>
      </c>
      <c r="R20" s="107">
        <f>([1]Анк_Р!I22+[1]Анк_П!I22)/([1]Анк_Р!I20+[1]Анк_П!I20)</f>
        <v>3.4098360655737703</v>
      </c>
      <c r="S20" s="107">
        <f>([1]Анк_Р!J22+[1]Анк_П!J22)/([1]Анк_Р!J20+[1]Анк_П!J20)</f>
        <v>3.8819875776397517</v>
      </c>
      <c r="T20" s="107">
        <f>([1]Анк_Р!K22+[1]Анк_П!K22)/([1]Анк_Р!K20+[1]Анк_П!K20)</f>
        <v>3.92</v>
      </c>
      <c r="U20" s="107">
        <f>([1]Анк_Р!L22+[1]Анк_П!L22)/([1]Анк_Р!L20+[1]Анк_П!L20)</f>
        <v>3.0681818181818183</v>
      </c>
    </row>
    <row r="21" spans="1:21" ht="38.25" x14ac:dyDescent="0.2">
      <c r="A21" s="182"/>
      <c r="B21" s="197"/>
      <c r="C21" s="197"/>
      <c r="D21" s="195"/>
      <c r="E21" s="104" t="str">
        <f>[1]Анк_Р!B20</f>
        <v>вопрос 7. Как бы Вы оценили доступность для Вас на сайте сведений о ходе рассмотрения обращений граждан (жалоб, предложений, вопросов) в администрацию организации</v>
      </c>
      <c r="F21" s="150" t="s">
        <v>173</v>
      </c>
      <c r="G21" s="8">
        <v>5</v>
      </c>
      <c r="H21" s="99" t="s">
        <v>42</v>
      </c>
      <c r="I21" s="100" t="s">
        <v>257</v>
      </c>
      <c r="J21" s="154">
        <f t="shared" si="0"/>
        <v>4.8728813559322033</v>
      </c>
      <c r="K21" s="154">
        <f t="shared" si="1"/>
        <v>3.0697674418604652</v>
      </c>
      <c r="L21" s="154">
        <f t="shared" si="2"/>
        <v>3.7306664983725404</v>
      </c>
      <c r="M21" s="105">
        <f>[1]Анк_Р!D22/[1]Анк_Р!D20</f>
        <v>3.5616438356164384</v>
      </c>
      <c r="N21" s="105">
        <f>[1]Анк_Р!E22/[1]Анк_Р!E20</f>
        <v>4.276041666666667</v>
      </c>
      <c r="O21" s="105">
        <f>[1]Анк_Р!F22/[1]Анк_Р!F20</f>
        <v>4.8728813559322033</v>
      </c>
      <c r="P21" s="105">
        <f>[1]Анк_Р!G22/[1]Анк_Р!G20</f>
        <v>3.8516129032258064</v>
      </c>
      <c r="Q21" s="105">
        <f>[1]Анк_Р!H22/[1]Анк_Р!H20</f>
        <v>3.1794871794871793</v>
      </c>
      <c r="R21" s="105">
        <f>[1]Анк_Р!I22/[1]Анк_Р!I20</f>
        <v>3.1025641025641026</v>
      </c>
      <c r="S21" s="105">
        <f>[1]Анк_Р!J22/[1]Анк_Р!J20</f>
        <v>3.75</v>
      </c>
      <c r="T21" s="105">
        <f>[1]Анк_Р!K22/[1]Анк_Р!K20</f>
        <v>3.9119999999999999</v>
      </c>
      <c r="U21" s="105">
        <f>[1]Анк_Р!L22/[1]Анк_Р!L20</f>
        <v>3.0697674418604652</v>
      </c>
    </row>
    <row r="22" spans="1:21" ht="42" customHeight="1" x14ac:dyDescent="0.2">
      <c r="A22" s="182"/>
      <c r="B22" s="197"/>
      <c r="C22" s="197"/>
      <c r="D22" s="196"/>
      <c r="E22" s="104" t="str">
        <f>[1]Анк_П!B20</f>
        <v>вопрос 7. Как бы Вы оценили доступность для Вас на сайте сведений о ходе рассмотрения обращений граждан (жалоб, предложений, вопросов) в администрацию организации</v>
      </c>
      <c r="F22" s="150" t="s">
        <v>174</v>
      </c>
      <c r="G22" s="8">
        <v>5</v>
      </c>
      <c r="H22" s="99" t="s">
        <v>42</v>
      </c>
      <c r="I22" s="100" t="s">
        <v>257</v>
      </c>
      <c r="J22" s="154">
        <f t="shared" si="0"/>
        <v>4.2222222222222223</v>
      </c>
      <c r="K22" s="154">
        <f t="shared" si="1"/>
        <v>3</v>
      </c>
      <c r="L22" s="154">
        <f t="shared" si="2"/>
        <v>3.7417850450203392</v>
      </c>
      <c r="M22" s="109">
        <f>[1]Анк_П!D22/[1]Анк_П!D20</f>
        <v>3.1617647058823528</v>
      </c>
      <c r="N22" s="109">
        <f>[1]Анк_П!E22/[1]Анк_П!E20</f>
        <v>3.9242424242424243</v>
      </c>
      <c r="O22" s="109">
        <f>[1]Анк_П!F22/[1]Анк_П!F20</f>
        <v>4.125</v>
      </c>
      <c r="P22" s="109">
        <f>[1]Анк_П!G22/[1]Анк_П!G20</f>
        <v>3.8205128205128207</v>
      </c>
      <c r="Q22" s="109">
        <f>[1]Анк_П!H22/[1]Анк_П!H20</f>
        <v>3.5277777777777777</v>
      </c>
      <c r="R22" s="109">
        <f>[1]Анк_П!I22/[1]Анк_П!I20</f>
        <v>3.9545454545454546</v>
      </c>
      <c r="S22" s="109">
        <f>[1]Анк_П!J22/[1]Анк_П!J20</f>
        <v>4.2222222222222223</v>
      </c>
      <c r="T22" s="109">
        <f>[1]Анк_П!K22/[1]Анк_П!K20</f>
        <v>3.94</v>
      </c>
      <c r="U22" s="109">
        <f>[1]Анк_П!L22/[1]Анк_П!L20</f>
        <v>3</v>
      </c>
    </row>
    <row r="23" spans="1:21" s="111" customFormat="1" ht="13.5" x14ac:dyDescent="0.2">
      <c r="A23" s="182"/>
      <c r="B23" s="110"/>
      <c r="D23" s="112"/>
      <c r="E23" s="110"/>
      <c r="F23" s="113"/>
      <c r="G23" s="114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5"/>
      <c r="T23" s="209"/>
      <c r="U23" s="119"/>
    </row>
    <row r="24" spans="1:21" s="103" customFormat="1" ht="27" customHeight="1" x14ac:dyDescent="0.25">
      <c r="A24" s="192" t="s">
        <v>121</v>
      </c>
      <c r="B24" s="189" t="s">
        <v>129</v>
      </c>
      <c r="C24" s="189" t="s">
        <v>146</v>
      </c>
      <c r="D24" s="194">
        <v>26</v>
      </c>
      <c r="E24" s="116" t="s">
        <v>164</v>
      </c>
      <c r="F24" s="151" t="s">
        <v>172</v>
      </c>
      <c r="G24" s="151">
        <v>5</v>
      </c>
      <c r="H24" s="95" t="s">
        <v>42</v>
      </c>
      <c r="I24" s="149" t="s">
        <v>257</v>
      </c>
      <c r="J24" s="96">
        <f>MAX(M24:U24)</f>
        <v>4.5599999999999996</v>
      </c>
      <c r="K24" s="96">
        <f>MIN(M24:U24)</f>
        <v>3.365432098765432</v>
      </c>
      <c r="L24" s="96">
        <f>(SUM(M24:U24))/$L$85</f>
        <v>3.941629816519995</v>
      </c>
      <c r="M24" s="117">
        <f>([1]Анк_Р!D25+[1]Анк_П!D25+[1]Анк_П!D28+[1]Анк_О!D28)/([1]Анк_Р!D23+[1]Анк_П!D23+[1]Анк_П!D26+[1]Анк_О!D26)</f>
        <v>3.365432098765432</v>
      </c>
      <c r="N24" s="117">
        <f>([1]Анк_Р!E25+[1]Анк_П!E25+[1]Анк_П!E28+[1]Анк_О!E28)/([1]Анк_Р!E23+[1]Анк_П!E23+[1]Анк_П!E26+[1]Анк_О!E26)</f>
        <v>3.9694989106753811</v>
      </c>
      <c r="O24" s="117">
        <f>([1]Анк_Р!F25+[1]Анк_П!F25+[1]Анк_П!F28+[1]Анк_О!F28)/([1]Анк_Р!F23+[1]Анк_П!F23+[1]Анк_П!F26+[1]Анк_О!F26)</f>
        <v>4.5599999999999996</v>
      </c>
      <c r="P24" s="117">
        <f>([1]Анк_Р!G25+[1]Анк_П!G25+[1]Анк_П!G28+[1]Анк_О!G28)/([1]Анк_Р!G23+[1]Анк_П!G23+[1]Анк_П!G26+[1]Анк_О!G26)</f>
        <v>3.6916666666666669</v>
      </c>
      <c r="Q24" s="117">
        <f>([1]Анк_Р!H25+[1]Анк_П!H25+[1]Анк_П!H28+[1]Анк_О!H28)/([1]Анк_Р!H23+[1]Анк_П!H23+[1]Анк_П!H26+[1]Анк_О!H26)</f>
        <v>4.1023255813953492</v>
      </c>
      <c r="R24" s="117">
        <f>([1]Анк_Р!I25+[1]Анк_П!I25+[1]Анк_П!I28+[1]Анк_О!I28)/([1]Анк_Р!I23+[1]Анк_П!I23+[1]Анк_П!I26+[1]Анк_О!I26)</f>
        <v>3.7826086956521738</v>
      </c>
      <c r="S24" s="117">
        <f>([1]Анк_Р!J25+[1]Анк_П!J25+[1]Анк_П!J28+[1]Анк_О!J28)/([1]Анк_Р!J23+[1]Анк_П!J23+[1]Анк_П!J26+[1]Анк_О!J26)</f>
        <v>3.6426735218508997</v>
      </c>
      <c r="T24" s="117">
        <f>([1]Анк_Р!K25+[1]Анк_П!K25+[1]Анк_П!K28+[1]Анк_О!K28)/([1]Анк_Р!K23+[1]Анк_П!K23+[1]Анк_П!K26+[1]Анк_О!K26)</f>
        <v>4.4588235294117649</v>
      </c>
      <c r="U24" s="117">
        <f>([1]Анк_Р!L25+[1]Анк_П!L25+[1]Анк_П!L28+[1]Анк_О!L28)/([1]Анк_Р!L23+[1]Анк_П!L23+[1]Анк_П!L26+[1]Анк_О!L26)</f>
        <v>3.901639344262295</v>
      </c>
    </row>
    <row r="25" spans="1:21" ht="38.25" x14ac:dyDescent="0.2">
      <c r="A25" s="192"/>
      <c r="B25" s="190"/>
      <c r="C25" s="190"/>
      <c r="D25" s="195"/>
      <c r="E25" s="108" t="str">
        <f>[1]Анк_Р!B23</f>
        <v>вопрос 8. Как бы Вы оценили бытовые условия и санитарное состояние организации (территории, помещений, мебели, инвентаря)</v>
      </c>
      <c r="F25" s="150" t="s">
        <v>173</v>
      </c>
      <c r="G25" s="8">
        <v>5</v>
      </c>
      <c r="H25" s="99" t="s">
        <v>42</v>
      </c>
      <c r="I25" s="100" t="s">
        <v>257</v>
      </c>
      <c r="J25" s="154">
        <f>MAX(M25:U25)</f>
        <v>4.8223140495867769</v>
      </c>
      <c r="K25" s="154">
        <f>MIN(M25:U25)</f>
        <v>3.3870967741935485</v>
      </c>
      <c r="L25" s="154">
        <f>(SUM(M25:U25))/$L$85</f>
        <v>3.9839224785982514</v>
      </c>
      <c r="M25" s="109">
        <f>[1]Анк_Р!D25/[1]Анк_Р!D23</f>
        <v>3.4285714285714284</v>
      </c>
      <c r="N25" s="109">
        <f>[1]Анк_Р!E25/[1]Анк_Р!E23</f>
        <v>4.4321608040201008</v>
      </c>
      <c r="O25" s="109">
        <f>[1]Анк_Р!F25/[1]Анк_Р!F23</f>
        <v>4.8223140495867769</v>
      </c>
      <c r="P25" s="109">
        <f>[1]Анк_Р!G25/[1]Анк_Р!G23</f>
        <v>3.701863354037267</v>
      </c>
      <c r="Q25" s="109">
        <f>[1]Анк_Р!H25/[1]Анк_Р!H23</f>
        <v>3.9464285714285716</v>
      </c>
      <c r="R25" s="109">
        <f>[1]Анк_Р!I25/[1]Анк_Р!I23</f>
        <v>3.7380952380952381</v>
      </c>
      <c r="S25" s="109">
        <f>[1]Анк_Р!J25/[1]Анк_Р!J23</f>
        <v>3.3870967741935485</v>
      </c>
      <c r="T25" s="109">
        <f>[1]Анк_Р!K25/[1]Анк_Р!K23</f>
        <v>4.4365079365079367</v>
      </c>
      <c r="U25" s="109">
        <f>[1]Анк_Р!L25/[1]Анк_Р!L23</f>
        <v>3.9622641509433962</v>
      </c>
    </row>
    <row r="26" spans="1:21" ht="38.25" x14ac:dyDescent="0.2">
      <c r="A26" s="192"/>
      <c r="B26" s="190"/>
      <c r="C26" s="190"/>
      <c r="D26" s="195"/>
      <c r="E26" s="108" t="str">
        <f>[1]Анк_П!B23</f>
        <v>вопрос 8. Как бы Вы оценили бытовые условия и санитарное состояние организации (территории, помещений, мебели, инвентаря)</v>
      </c>
      <c r="F26" s="150" t="s">
        <v>174</v>
      </c>
      <c r="G26" s="8">
        <v>5</v>
      </c>
      <c r="H26" s="99" t="s">
        <v>42</v>
      </c>
      <c r="I26" s="100" t="s">
        <v>257</v>
      </c>
      <c r="J26" s="154">
        <f t="shared" ref="J26:J61" si="3">MAX(M26:U26)</f>
        <v>5</v>
      </c>
      <c r="K26" s="154">
        <f t="shared" ref="K26:K61" si="4">MIN(M26:U26)</f>
        <v>3.2794117647058822</v>
      </c>
      <c r="L26" s="154">
        <f t="shared" ref="L26:L61" si="5">(SUM(M26:U26))/$L$85</f>
        <v>4.1426902655648403</v>
      </c>
      <c r="M26" s="109">
        <f>[1]Анк_П!D25/[1]Анк_П!D23</f>
        <v>3.2794117647058822</v>
      </c>
      <c r="N26" s="109">
        <f>[1]Анк_П!E25/[1]Анк_П!E23</f>
        <v>3.606060606060606</v>
      </c>
      <c r="O26" s="109">
        <f>[1]Анк_П!F25/[1]Анк_П!F23</f>
        <v>4.2195121951219514</v>
      </c>
      <c r="P26" s="109">
        <f>[1]Анк_П!G25/[1]Анк_П!G23</f>
        <v>3.8227848101265822</v>
      </c>
      <c r="Q26" s="109">
        <f>[1]Анк_П!H25/[1]Анк_П!H23</f>
        <v>4.3421052631578947</v>
      </c>
      <c r="R26" s="109">
        <f>[1]Анк_П!I25/[1]Анк_П!I23</f>
        <v>4.0454545454545459</v>
      </c>
      <c r="S26" s="109">
        <f>[1]Анк_П!J25/[1]Анк_П!J23</f>
        <v>4.2826086956521738</v>
      </c>
      <c r="T26" s="109">
        <f>[1]Анк_П!K25/[1]Анк_П!K23</f>
        <v>4.6862745098039218</v>
      </c>
      <c r="U26" s="109">
        <f>[1]Анк_П!L25/[1]Анк_П!L23</f>
        <v>5</v>
      </c>
    </row>
    <row r="27" spans="1:21" ht="38.25" x14ac:dyDescent="0.2">
      <c r="A27" s="192"/>
      <c r="B27" s="190"/>
      <c r="C27" s="190"/>
      <c r="D27" s="195"/>
      <c r="E27" s="108" t="str">
        <f>[1]Анк_П!B26</f>
        <v>вопрос 9. Как бы Вы оценили Вашу удовлетворенность условиями труда (наличие кабинета, оборудования, освещенность, температурный режим, доступ в Интернет)</v>
      </c>
      <c r="F27" s="150" t="s">
        <v>174</v>
      </c>
      <c r="G27" s="8">
        <v>5</v>
      </c>
      <c r="H27" s="99" t="s">
        <v>42</v>
      </c>
      <c r="I27" s="100" t="s">
        <v>257</v>
      </c>
      <c r="J27" s="154">
        <f t="shared" si="3"/>
        <v>5</v>
      </c>
      <c r="K27" s="154">
        <f t="shared" si="4"/>
        <v>3.5</v>
      </c>
      <c r="L27" s="154">
        <f t="shared" si="5"/>
        <v>4.1858251056515989</v>
      </c>
      <c r="M27" s="109">
        <f>[1]Анк_П!D28/[1]Анк_П!D26</f>
        <v>3.5</v>
      </c>
      <c r="N27" s="109">
        <f>[1]Анк_П!E28/[1]Анк_П!E26</f>
        <v>3.5757575757575757</v>
      </c>
      <c r="O27" s="109">
        <f>[1]Анк_П!F28/[1]Анк_П!F26</f>
        <v>4.3170731707317076</v>
      </c>
      <c r="P27" s="109">
        <f>[1]Анк_П!G28/[1]Анк_П!G26</f>
        <v>3.8860759493670884</v>
      </c>
      <c r="Q27" s="109">
        <f>[1]Анк_П!H28/[1]Анк_П!H26</f>
        <v>4.2894736842105265</v>
      </c>
      <c r="R27" s="109">
        <f>[1]Анк_П!I28/[1]Анк_П!I26</f>
        <v>4.3636363636363633</v>
      </c>
      <c r="S27" s="109">
        <f>[1]Анк_П!J28/[1]Анк_П!J26</f>
        <v>4.1521739130434785</v>
      </c>
      <c r="T27" s="109">
        <f>[1]Анк_П!K28/[1]Анк_П!K26</f>
        <v>4.5882352941176467</v>
      </c>
      <c r="U27" s="109">
        <f>[1]Анк_П!L28/[1]Анк_П!L26</f>
        <v>5</v>
      </c>
    </row>
    <row r="28" spans="1:21" ht="41.25" customHeight="1" x14ac:dyDescent="0.2">
      <c r="A28" s="192"/>
      <c r="B28" s="191"/>
      <c r="C28" s="191"/>
      <c r="D28" s="196"/>
      <c r="E28" s="108" t="str">
        <f>[1]Анк_О!B26</f>
        <v>вопрос 9. Как бы Ты оценил бытовые условия и санитарное состояние школы (территории, помещений, мебели, инвентаря)</v>
      </c>
      <c r="F28" s="150" t="s">
        <v>199</v>
      </c>
      <c r="G28" s="8">
        <v>5</v>
      </c>
      <c r="H28" s="99" t="s">
        <v>42</v>
      </c>
      <c r="I28" s="100" t="s">
        <v>257</v>
      </c>
      <c r="J28" s="154">
        <f t="shared" si="3"/>
        <v>4.4959016393442619</v>
      </c>
      <c r="K28" s="154">
        <f t="shared" si="4"/>
        <v>3</v>
      </c>
      <c r="L28" s="154">
        <f t="shared" si="5"/>
        <v>3.6141190397529703</v>
      </c>
      <c r="M28" s="109">
        <f>[1]Анк_О!D28/[1]Анк_О!D26</f>
        <v>3.2407407407407409</v>
      </c>
      <c r="N28" s="109">
        <f>[1]Анк_О!E28/[1]Анк_О!E26</f>
        <v>3.640625</v>
      </c>
      <c r="O28" s="109">
        <f>[1]Анк_О!F28/[1]Анк_О!F26</f>
        <v>4.4959016393442619</v>
      </c>
      <c r="P28" s="109">
        <f>[1]Анк_О!G28/[1]Анк_О!G26</f>
        <v>3.5217391304347827</v>
      </c>
      <c r="Q28" s="109">
        <f>[1]Анк_О!H28/[1]Анк_О!H26</f>
        <v>4.0120481927710845</v>
      </c>
      <c r="R28" s="109">
        <f>[1]Анк_О!I28/[1]Анк_О!I26</f>
        <v>3.2068965517241379</v>
      </c>
      <c r="S28" s="109">
        <f>[1]Анк_О!J28/[1]Анк_О!J26</f>
        <v>3.5202312138728322</v>
      </c>
      <c r="T28" s="109">
        <f>[1]Анк_О!K28/[1]Анк_О!K26</f>
        <v>3.8888888888888888</v>
      </c>
      <c r="U28" s="109">
        <f>[1]Анк_О!L28/[1]Анк_О!L26</f>
        <v>3</v>
      </c>
    </row>
    <row r="29" spans="1:21" s="103" customFormat="1" ht="27" customHeight="1" x14ac:dyDescent="0.25">
      <c r="A29" s="192"/>
      <c r="B29" s="183" t="s">
        <v>130</v>
      </c>
      <c r="C29" s="183" t="s">
        <v>147</v>
      </c>
      <c r="D29" s="194">
        <v>32</v>
      </c>
      <c r="E29" s="116" t="s">
        <v>165</v>
      </c>
      <c r="F29" s="151" t="s">
        <v>172</v>
      </c>
      <c r="G29" s="151">
        <v>5</v>
      </c>
      <c r="H29" s="95" t="s">
        <v>42</v>
      </c>
      <c r="I29" s="149" t="s">
        <v>257</v>
      </c>
      <c r="J29" s="96">
        <f t="shared" si="3"/>
        <v>4.59330985915493</v>
      </c>
      <c r="K29" s="96">
        <f t="shared" si="4"/>
        <v>3.3293768545994067</v>
      </c>
      <c r="L29" s="96">
        <f t="shared" si="5"/>
        <v>3.762930705868444</v>
      </c>
      <c r="M29" s="102">
        <f>([1]Анк_Р!D31+[1]Анк_Р!D34+[1]Анк_Р!D37+[1]Анк_П!D31+[1]Анк_П!D34+[1]Анк_П!D37+[1]Анк_О!D31+[1]Анк_О!D40+[1]Анк_О!D43)/([1]Анк_Р!D29+[1]Анк_Р!D32+[1]Анк_Р!D35+[1]Анк_П!D29+[1]Анк_П!D32+[1]Анк_П!D35+[1]Анк_О!D29+[1]Анк_О!D38+[1]Анк_О!D41)</f>
        <v>3.3293768545994067</v>
      </c>
      <c r="N29" s="102">
        <f>([1]Анк_Р!E31+[1]Анк_Р!E34+[1]Анк_Р!E37+[1]Анк_П!E31+[1]Анк_П!E34+[1]Анк_П!E37+[1]Анк_О!E31+[1]Анк_О!E40+[1]Анк_О!E43)/([1]Анк_Р!E29+[1]Анк_Р!E32+[1]Анк_Р!E35+[1]Анк_П!E29+[1]Анк_П!E32+[1]Анк_П!E35+[1]Анк_О!E29+[1]Анк_О!E38+[1]Анк_О!E41)</f>
        <v>3.8812553011026294</v>
      </c>
      <c r="O29" s="102">
        <f>([1]Анк_Р!F31+[1]Анк_Р!F34+[1]Анк_Р!F37+[1]Анк_П!F31+[1]Анк_П!F34+[1]Анк_П!F37+[1]Анк_О!F31+[1]Анк_О!F40+[1]Анк_О!F43)/([1]Анк_Р!F29+[1]Анк_Р!F32+[1]Анк_Р!F35+[1]Анк_П!F29+[1]Анк_П!F32+[1]Анк_П!F35+[1]Анк_О!F29+[1]Анк_О!F38+[1]Анк_О!F41)</f>
        <v>4.59330985915493</v>
      </c>
      <c r="P29" s="102">
        <f>([1]Анк_Р!G31+[1]Анк_Р!G34+[1]Анк_Р!G37+[1]Анк_П!G31+[1]Анк_П!G34+[1]Анк_П!G37+[1]Анк_О!G31+[1]Анк_О!G40+[1]Анк_О!G43)/([1]Анк_Р!G29+[1]Анк_Р!G32+[1]Анк_Р!G35+[1]Анк_П!G29+[1]Анк_П!G32+[1]Анк_П!G35+[1]Анк_О!G29+[1]Анк_О!G38+[1]Анк_О!G41)</f>
        <v>3.5137157107231922</v>
      </c>
      <c r="Q29" s="102">
        <f>([1]Анк_Р!H31+[1]Анк_Р!H34+[1]Анк_Р!H37+[1]Анк_П!H31+[1]Анк_П!H34+[1]Анк_П!H37+[1]Анк_О!H31+[1]Анк_О!H40+[1]Анк_О!H43)/([1]Анк_Р!H29+[1]Анк_Р!H32+[1]Анк_Р!H35+[1]Анк_П!H29+[1]Анк_П!H32+[1]Анк_П!H35+[1]Анк_О!H29+[1]Анк_О!H38+[1]Анк_О!H41)</f>
        <v>3.8888888888888888</v>
      </c>
      <c r="R29" s="102">
        <f>([1]Анк_Р!I31+[1]Анк_Р!I34+[1]Анк_Р!I37+[1]Анк_П!I31+[1]Анк_П!I34+[1]Анк_П!I37+[1]Анк_О!I31+[1]Анк_О!I40+[1]Анк_О!I43)/([1]Анк_Р!I29+[1]Анк_Р!I32+[1]Анк_Р!I35+[1]Анк_П!I29+[1]Анк_П!I32+[1]Анк_П!I35+[1]Анк_О!I29+[1]Анк_О!I38+[1]Анк_О!I41)</f>
        <v>3.4946236559139785</v>
      </c>
      <c r="S29" s="102">
        <f>([1]Анк_Р!J31+[1]Анк_Р!J34+[1]Анк_Р!J37+[1]Анк_П!J31+[1]Анк_П!J34+[1]Анк_П!J37+[1]Анк_О!J31+[1]Анк_О!J40+[1]Анк_О!J43)/([1]Анк_Р!J29+[1]Анк_Р!J32+[1]Анк_Р!J35+[1]Анк_П!J29+[1]Анк_П!J32+[1]Анк_П!J35+[1]Анк_О!J29+[1]Анк_О!J38+[1]Анк_О!J41)</f>
        <v>3.7210884353741496</v>
      </c>
      <c r="T29" s="102">
        <f>([1]Анк_Р!K31+[1]Анк_Р!K34+[1]Анк_Р!K37+[1]Анк_П!K31+[1]Анк_П!K34+[1]Анк_П!K37+[1]Анк_О!K31+[1]Анк_О!K40+[1]Анк_О!K43)/([1]Анк_Р!K29+[1]Анк_Р!K32+[1]Анк_Р!K35+[1]Анк_П!K29+[1]Анк_П!K32+[1]Анк_П!K35+[1]Анк_О!K29+[1]Анк_О!K38+[1]Анк_О!K41)</f>
        <v>3.9607843137254903</v>
      </c>
      <c r="U29" s="102">
        <f>([1]Анк_Р!L31+[1]Анк_Р!L34+[1]Анк_Р!L37+[1]Анк_П!L31+[1]Анк_П!L34+[1]Анк_П!L37+[1]Анк_О!L31+[1]Анк_О!L40+[1]Анк_О!L43)/([1]Анк_Р!L29+[1]Анк_Р!L32+[1]Анк_Р!L35+[1]Анк_П!L29+[1]Анк_П!L32+[1]Анк_П!L35+[1]Анк_О!L29+[1]Анк_О!L38+[1]Анк_О!L41)</f>
        <v>3.4833333333333334</v>
      </c>
    </row>
    <row r="30" spans="1:21" ht="25.5" x14ac:dyDescent="0.2">
      <c r="A30" s="192"/>
      <c r="B30" s="184"/>
      <c r="C30" s="184"/>
      <c r="D30" s="195"/>
      <c r="E30" s="108" t="str">
        <f>[1]Анк_Р!B29</f>
        <v>вопрос 10. Как бы Вы оценили меры, принятые в организации для защиты от проникновения посторонних лиц</v>
      </c>
      <c r="F30" s="150" t="s">
        <v>173</v>
      </c>
      <c r="G30" s="8">
        <v>5</v>
      </c>
      <c r="H30" s="99" t="s">
        <v>42</v>
      </c>
      <c r="I30" s="100" t="s">
        <v>257</v>
      </c>
      <c r="J30" s="154">
        <f t="shared" si="3"/>
        <v>4.8636363636363633</v>
      </c>
      <c r="K30" s="154">
        <f t="shared" si="4"/>
        <v>3.2830188679245285</v>
      </c>
      <c r="L30" s="154">
        <f t="shared" si="5"/>
        <v>4.0029445353885924</v>
      </c>
      <c r="M30" s="109">
        <f>[1]Анк_Р!D31/[1]Анк_Р!D29</f>
        <v>3.658385093167702</v>
      </c>
      <c r="N30" s="109">
        <f>[1]Анк_Р!E31/[1]Анк_Р!E29</f>
        <v>4.4221105527638187</v>
      </c>
      <c r="O30" s="109">
        <f>[1]Анк_Р!F31/[1]Анк_Р!F29</f>
        <v>4.8636363636363633</v>
      </c>
      <c r="P30" s="109">
        <f>[1]Анк_Р!G31/[1]Анк_Р!G29</f>
        <v>3.8633540372670807</v>
      </c>
      <c r="Q30" s="109">
        <f>[1]Анк_Р!H31/[1]Анк_Р!H29</f>
        <v>4.0714285714285712</v>
      </c>
      <c r="R30" s="109">
        <f>[1]Анк_Р!I31/[1]Анк_Р!I29</f>
        <v>3.7380952380952381</v>
      </c>
      <c r="S30" s="109">
        <f>[1]Анк_Р!J31/[1]Анк_Р!J29</f>
        <v>3.967741935483871</v>
      </c>
      <c r="T30" s="109">
        <f>[1]Анк_Р!K31/[1]Анк_Р!K29</f>
        <v>4.1587301587301591</v>
      </c>
      <c r="U30" s="109">
        <f>[1]Анк_Р!L31/[1]Анк_Р!L29</f>
        <v>3.2830188679245285</v>
      </c>
    </row>
    <row r="31" spans="1:21" ht="25.5" x14ac:dyDescent="0.2">
      <c r="A31" s="192"/>
      <c r="B31" s="184"/>
      <c r="C31" s="184"/>
      <c r="D31" s="195"/>
      <c r="E31" s="108" t="str">
        <f>[1]Анк_Р!B32</f>
        <v>вопрос 11. Как бы Вы оценили работу по оздоровлению Вашего ребенка в организации</v>
      </c>
      <c r="F31" s="150" t="s">
        <v>173</v>
      </c>
      <c r="G31" s="8">
        <v>5</v>
      </c>
      <c r="H31" s="99" t="s">
        <v>42</v>
      </c>
      <c r="I31" s="100" t="s">
        <v>257</v>
      </c>
      <c r="J31" s="154">
        <f t="shared" si="3"/>
        <v>4.7975206611570247</v>
      </c>
      <c r="K31" s="154">
        <f t="shared" si="4"/>
        <v>3.0476190476190474</v>
      </c>
      <c r="L31" s="154">
        <f t="shared" si="5"/>
        <v>3.8220248161616741</v>
      </c>
      <c r="M31" s="109">
        <f>[1]Анк_Р!D34/[1]Анк_Р!D32</f>
        <v>3.2608695652173911</v>
      </c>
      <c r="N31" s="109">
        <f>[1]Анк_Р!E34/[1]Анк_Р!E32</f>
        <v>4.3869346733668344</v>
      </c>
      <c r="O31" s="109">
        <f>[1]Анк_Р!F34/[1]Анк_Р!F32</f>
        <v>4.7975206611570247</v>
      </c>
      <c r="P31" s="109">
        <f>[1]Анк_Р!G34/[1]Анк_Р!G32</f>
        <v>3.6024844720496896</v>
      </c>
      <c r="Q31" s="109">
        <f>[1]Анк_Р!H34/[1]Анк_Р!H32</f>
        <v>3.5714285714285716</v>
      </c>
      <c r="R31" s="109">
        <f>[1]Анк_Р!I34/[1]Анк_Р!I32</f>
        <v>3.0476190476190474</v>
      </c>
      <c r="S31" s="109">
        <f>[1]Анк_Р!J34/[1]Анк_Р!J32</f>
        <v>3.774193548387097</v>
      </c>
      <c r="T31" s="109">
        <f>[1]Анк_Р!K34/[1]Анк_Р!K32</f>
        <v>4.1269841269841274</v>
      </c>
      <c r="U31" s="109">
        <f>[1]Анк_Р!L34/[1]Анк_Р!L32</f>
        <v>3.8301886792452828</v>
      </c>
    </row>
    <row r="32" spans="1:21" ht="25.5" x14ac:dyDescent="0.2">
      <c r="A32" s="192"/>
      <c r="B32" s="184"/>
      <c r="C32" s="184"/>
      <c r="D32" s="195"/>
      <c r="E32" s="134" t="str">
        <f>[1]Анк_Р!B35</f>
        <v xml:space="preserve">вопрос 12. Как бы Вы оценили качество питания в организации </v>
      </c>
      <c r="F32" s="150" t="s">
        <v>173</v>
      </c>
      <c r="G32" s="8">
        <v>5</v>
      </c>
      <c r="H32" s="99" t="s">
        <v>42</v>
      </c>
      <c r="I32" s="100" t="s">
        <v>257</v>
      </c>
      <c r="J32" s="154">
        <f t="shared" si="3"/>
        <v>4.830578512396694</v>
      </c>
      <c r="K32" s="154">
        <f t="shared" si="4"/>
        <v>3.1118012422360248</v>
      </c>
      <c r="L32" s="154">
        <f t="shared" si="5"/>
        <v>3.7884059559777148</v>
      </c>
      <c r="M32" s="109">
        <f>[1]Анк_Р!D37/[1]Анк_Р!D35</f>
        <v>3.1118012422360248</v>
      </c>
      <c r="N32" s="109">
        <f>[1]Анк_Р!E37/[1]Анк_Р!E35</f>
        <v>4.21608040201005</v>
      </c>
      <c r="O32" s="109">
        <f>[1]Анк_Р!F37/[1]Анк_Р!F35</f>
        <v>4.830578512396694</v>
      </c>
      <c r="P32" s="109">
        <f>[1]Анк_Р!G37/[1]Анк_Р!G35</f>
        <v>3.6459627329192545</v>
      </c>
      <c r="Q32" s="109">
        <f>[1]Анк_Р!H37/[1]Анк_Р!H35</f>
        <v>3.75</v>
      </c>
      <c r="R32" s="109">
        <f>[1]Анк_Р!I37/[1]Анк_Р!I35</f>
        <v>3.5</v>
      </c>
      <c r="S32" s="109">
        <f>[1]Анк_Р!J37/[1]Анк_Р!J35</f>
        <v>3.814516129032258</v>
      </c>
      <c r="T32" s="109">
        <f>[1]Анк_Р!K37/[1]Анк_Р!K35</f>
        <v>3.6984126984126986</v>
      </c>
      <c r="U32" s="109">
        <f>[1]Анк_Р!L37/[1]Анк_Р!L35</f>
        <v>3.5283018867924527</v>
      </c>
    </row>
    <row r="33" spans="1:22" ht="25.5" x14ac:dyDescent="0.2">
      <c r="A33" s="192"/>
      <c r="B33" s="184"/>
      <c r="C33" s="184"/>
      <c r="D33" s="195"/>
      <c r="E33" s="134" t="str">
        <f>[1]Анк_П!B29</f>
        <v>вопрос 10. Как бы Вы оценили меры, принятые в организации для защиты от проникновения посторонних лиц</v>
      </c>
      <c r="F33" s="150" t="s">
        <v>174</v>
      </c>
      <c r="G33" s="8">
        <v>5</v>
      </c>
      <c r="H33" s="99" t="s">
        <v>42</v>
      </c>
      <c r="I33" s="100" t="s">
        <v>257</v>
      </c>
      <c r="J33" s="154">
        <f t="shared" si="3"/>
        <v>5</v>
      </c>
      <c r="K33" s="154">
        <f t="shared" si="4"/>
        <v>3.6969696969696968</v>
      </c>
      <c r="L33" s="154">
        <f t="shared" si="5"/>
        <v>4.3309960636696649</v>
      </c>
      <c r="M33" s="109">
        <f>[1]Анк_П!D31/[1]Анк_П!D29</f>
        <v>4.0147058823529411</v>
      </c>
      <c r="N33" s="109">
        <f>[1]Анк_П!E31/[1]Анк_П!E29</f>
        <v>3.6969696969696968</v>
      </c>
      <c r="O33" s="109">
        <f>[1]Анк_П!F31/[1]Анк_П!F29</f>
        <v>4.4878048780487809</v>
      </c>
      <c r="P33" s="109">
        <f>[1]Анк_П!G31/[1]Анк_П!G29</f>
        <v>3.9493670886075951</v>
      </c>
      <c r="Q33" s="109">
        <f>[1]Анк_П!H31/[1]Анк_П!H29</f>
        <v>4.5</v>
      </c>
      <c r="R33" s="109">
        <f>[1]Анк_П!I31/[1]Анк_П!I29</f>
        <v>4.3181818181818183</v>
      </c>
      <c r="S33" s="109">
        <f>[1]Анк_П!J31/[1]Анк_П!J29</f>
        <v>4.5217391304347823</v>
      </c>
      <c r="T33" s="109">
        <f>[1]Анк_П!K31/[1]Анк_П!K29</f>
        <v>4.4901960784313726</v>
      </c>
      <c r="U33" s="109">
        <f>[1]Анк_П!L31/[1]Анк_П!L29</f>
        <v>5</v>
      </c>
    </row>
    <row r="34" spans="1:22" ht="25.5" x14ac:dyDescent="0.2">
      <c r="A34" s="192"/>
      <c r="B34" s="184"/>
      <c r="C34" s="184"/>
      <c r="D34" s="195"/>
      <c r="E34" s="134" t="str">
        <f>[1]Анк_П!B32</f>
        <v>вопрос 11. Как бы Вы оценили работу по оздоровлению обучающихся в организации</v>
      </c>
      <c r="F34" s="150" t="s">
        <v>174</v>
      </c>
      <c r="G34" s="8">
        <v>5</v>
      </c>
      <c r="H34" s="99" t="s">
        <v>42</v>
      </c>
      <c r="I34" s="100" t="s">
        <v>257</v>
      </c>
      <c r="J34" s="154">
        <f t="shared" si="3"/>
        <v>5</v>
      </c>
      <c r="K34" s="154">
        <f t="shared" si="4"/>
        <v>3.4852941176470589</v>
      </c>
      <c r="L34" s="154">
        <f t="shared" si="5"/>
        <v>4.1916308516023957</v>
      </c>
      <c r="M34" s="109">
        <f>[1]Анк_П!D34/[1]Анк_П!D32</f>
        <v>3.4852941176470589</v>
      </c>
      <c r="N34" s="109">
        <f>[1]Анк_П!E34/[1]Анк_П!E32</f>
        <v>3.5303030303030303</v>
      </c>
      <c r="O34" s="109">
        <f>[1]Анк_П!F34/[1]Анк_П!F32</f>
        <v>4.1829268292682924</v>
      </c>
      <c r="P34" s="109">
        <f>[1]Анк_П!G34/[1]Анк_П!G32</f>
        <v>4.037974683544304</v>
      </c>
      <c r="Q34" s="109">
        <f>[1]Анк_П!H34/[1]Анк_П!H32</f>
        <v>4.2368421052631575</v>
      </c>
      <c r="R34" s="109">
        <f>[1]Анк_П!I34/[1]Анк_П!I32</f>
        <v>4.0454545454545459</v>
      </c>
      <c r="S34" s="109">
        <f>[1]Анк_П!J34/[1]Анк_П!J32</f>
        <v>4.5</v>
      </c>
      <c r="T34" s="109">
        <f>[1]Анк_П!K34/[1]Анк_П!K32</f>
        <v>4.7058823529411766</v>
      </c>
      <c r="U34" s="109">
        <f>[1]Анк_П!L34/[1]Анк_П!L32</f>
        <v>5</v>
      </c>
    </row>
    <row r="35" spans="1:22" ht="30" customHeight="1" x14ac:dyDescent="0.2">
      <c r="A35" s="192"/>
      <c r="B35" s="184"/>
      <c r="C35" s="184"/>
      <c r="D35" s="195"/>
      <c r="E35" s="134" t="str">
        <f>[1]Анк_П!B35</f>
        <v xml:space="preserve">вопрос 12. Как бы Вы оценили качество питания в организации </v>
      </c>
      <c r="F35" s="150" t="s">
        <v>174</v>
      </c>
      <c r="G35" s="8">
        <v>5</v>
      </c>
      <c r="H35" s="99" t="s">
        <v>42</v>
      </c>
      <c r="I35" s="100" t="s">
        <v>257</v>
      </c>
      <c r="J35" s="154">
        <f t="shared" si="3"/>
        <v>4.6363636363636367</v>
      </c>
      <c r="K35" s="154">
        <f t="shared" si="4"/>
        <v>2.8970588235294117</v>
      </c>
      <c r="L35" s="154">
        <f t="shared" si="5"/>
        <v>3.9505243787166271</v>
      </c>
      <c r="M35" s="109">
        <f>[1]Анк_П!D37/[1]Анк_П!D35</f>
        <v>2.8970588235294117</v>
      </c>
      <c r="N35" s="109">
        <f>[1]Анк_П!E37/[1]Анк_П!E35</f>
        <v>3.2575757575757578</v>
      </c>
      <c r="O35" s="109">
        <f>[1]Анк_П!F37/[1]Анк_П!F35</f>
        <v>4.3780487804878048</v>
      </c>
      <c r="P35" s="109">
        <f>[1]Анк_П!G37/[1]Анк_П!G35</f>
        <v>4.1645569620253164</v>
      </c>
      <c r="Q35" s="109">
        <f>[1]Анк_П!H37/[1]Анк_П!H35</f>
        <v>4.0263157894736841</v>
      </c>
      <c r="R35" s="109">
        <f>[1]Анк_П!I37/[1]Анк_П!I35</f>
        <v>4.6363636363636367</v>
      </c>
      <c r="S35" s="109">
        <f>[1]Анк_П!J37/[1]Анк_П!J35</f>
        <v>4.5869565217391308</v>
      </c>
      <c r="T35" s="109">
        <f>[1]Анк_П!K37/[1]Анк_П!K35</f>
        <v>3.607843137254902</v>
      </c>
      <c r="U35" s="109">
        <f>[1]Анк_П!L37/[1]Анк_П!L35</f>
        <v>4</v>
      </c>
    </row>
    <row r="36" spans="1:22" ht="30" customHeight="1" x14ac:dyDescent="0.2">
      <c r="A36" s="192"/>
      <c r="B36" s="184"/>
      <c r="C36" s="184"/>
      <c r="D36" s="195"/>
      <c r="E36" s="134" t="str">
        <f>[1]Анк_О!B29</f>
        <v>вопрос 10. Как бы Ты оценил меры, принятые в школе для защиты от проникновения посторонних лиц</v>
      </c>
      <c r="F36" s="150" t="s">
        <v>199</v>
      </c>
      <c r="G36" s="8">
        <v>5</v>
      </c>
      <c r="H36" s="99" t="s">
        <v>42</v>
      </c>
      <c r="I36" s="100" t="s">
        <v>257</v>
      </c>
      <c r="J36" s="154">
        <f t="shared" si="3"/>
        <v>4.4590163934426226</v>
      </c>
      <c r="K36" s="154">
        <f t="shared" si="4"/>
        <v>2.3333333333333335</v>
      </c>
      <c r="L36" s="154">
        <f t="shared" si="5"/>
        <v>3.4952834194344788</v>
      </c>
      <c r="M36" s="109">
        <f>[1]Анк_О!D31/[1]Анк_О!D29</f>
        <v>3.5462962962962963</v>
      </c>
      <c r="N36" s="109">
        <f>[1]Анк_О!E31/[1]Анк_О!E29</f>
        <v>3.421875</v>
      </c>
      <c r="O36" s="109">
        <f>[1]Анк_О!F31/[1]Анк_О!F29</f>
        <v>4.4590163934426226</v>
      </c>
      <c r="P36" s="109">
        <f>[1]Анк_О!G31/[1]Анк_О!G29</f>
        <v>3.1180124223602483</v>
      </c>
      <c r="Q36" s="109">
        <f>[1]Анк_О!H31/[1]Анк_О!H29</f>
        <v>4.0361445783132526</v>
      </c>
      <c r="R36" s="109">
        <f>[1]Анк_О!I31/[1]Анк_О!I29</f>
        <v>3.3793103448275863</v>
      </c>
      <c r="S36" s="109">
        <f>[1]Анк_О!J31/[1]Анк_О!J29</f>
        <v>3.6820809248554913</v>
      </c>
      <c r="T36" s="109">
        <f>[1]Анк_О!K31/[1]Анк_О!K29</f>
        <v>3.4814814814814814</v>
      </c>
      <c r="U36" s="109">
        <f>[1]Анк_О!L31/[1]Анк_О!L29</f>
        <v>2.3333333333333335</v>
      </c>
    </row>
    <row r="37" spans="1:22" ht="30" customHeight="1" x14ac:dyDescent="0.2">
      <c r="A37" s="192"/>
      <c r="B37" s="184"/>
      <c r="C37" s="184"/>
      <c r="D37" s="195"/>
      <c r="E37" s="134" t="str">
        <f>[1]Анк_О!B38</f>
        <v xml:space="preserve">вопрос 13. Как бы Ты оценил качество питания в школе </v>
      </c>
      <c r="F37" s="150" t="s">
        <v>199</v>
      </c>
      <c r="G37" s="8">
        <v>5</v>
      </c>
      <c r="H37" s="99" t="s">
        <v>42</v>
      </c>
      <c r="I37" s="100" t="s">
        <v>257</v>
      </c>
      <c r="J37" s="154">
        <f t="shared" si="3"/>
        <v>4.3934426229508201</v>
      </c>
      <c r="K37" s="154">
        <f t="shared" si="4"/>
        <v>2.4074074074074074</v>
      </c>
      <c r="L37" s="154">
        <f t="shared" si="5"/>
        <v>3.0462922746699457</v>
      </c>
      <c r="M37" s="109">
        <f>[1]Анк_О!D40/[1]Анк_О!D38</f>
        <v>2.6481481481481484</v>
      </c>
      <c r="N37" s="109">
        <f>[1]Анк_О!E40/[1]Анк_О!E38</f>
        <v>3.0625</v>
      </c>
      <c r="O37" s="109">
        <f>[1]Анк_О!F40/[1]Анк_О!F38</f>
        <v>4.3934426229508201</v>
      </c>
      <c r="P37" s="109">
        <f>[1]Анк_О!G40/[1]Анк_О!G38</f>
        <v>2.7391304347826089</v>
      </c>
      <c r="Q37" s="109">
        <f>[1]Анк_О!H40/[1]Анк_О!H38</f>
        <v>3.4819277108433737</v>
      </c>
      <c r="R37" s="109">
        <f>[1]Анк_О!I40/[1]Анк_О!I38</f>
        <v>2.6551724137931036</v>
      </c>
      <c r="S37" s="109">
        <f>[1]Анк_О!J40/[1]Анк_О!J38</f>
        <v>3.0289017341040463</v>
      </c>
      <c r="T37" s="109">
        <f>[1]Анк_О!K40/[1]Анк_О!K38</f>
        <v>2.4074074074074074</v>
      </c>
      <c r="U37" s="109">
        <f>[1]Анк_О!L40/[1]Анк_О!L38</f>
        <v>3</v>
      </c>
    </row>
    <row r="38" spans="1:22" ht="30" customHeight="1" x14ac:dyDescent="0.2">
      <c r="A38" s="192"/>
      <c r="B38" s="185"/>
      <c r="C38" s="185"/>
      <c r="D38" s="196"/>
      <c r="E38" s="134" t="str">
        <f>[1]Анк_О!B41</f>
        <v>вопрос 14. Как бы Ты оценил заботу о Твоем здоровье и физическом развитии в школе</v>
      </c>
      <c r="F38" s="150" t="s">
        <v>199</v>
      </c>
      <c r="G38" s="8">
        <v>5</v>
      </c>
      <c r="H38" s="99" t="s">
        <v>42</v>
      </c>
      <c r="I38" s="100" t="s">
        <v>257</v>
      </c>
      <c r="J38" s="154">
        <f t="shared" si="3"/>
        <v>4.4672131147540988</v>
      </c>
      <c r="K38" s="154">
        <f t="shared" si="4"/>
        <v>2.8275862068965516</v>
      </c>
      <c r="L38" s="154">
        <f t="shared" si="5"/>
        <v>3.5180050596134738</v>
      </c>
      <c r="M38" s="109">
        <f>[1]Анк_О!D43/[1]Анк_О!D41</f>
        <v>3.4722222222222223</v>
      </c>
      <c r="N38" s="109">
        <f>[1]Анк_О!E43/[1]Анк_О!E41</f>
        <v>3.609375</v>
      </c>
      <c r="O38" s="109">
        <f>[1]Анк_О!F43/[1]Анк_О!F41</f>
        <v>4.4672131147540988</v>
      </c>
      <c r="P38" s="109">
        <f>[1]Анк_О!G43/[1]Анк_О!G41</f>
        <v>3.3229813664596275</v>
      </c>
      <c r="Q38" s="109">
        <f>[1]Анк_О!H43/[1]Анк_О!H41</f>
        <v>3.8313253012048194</v>
      </c>
      <c r="R38" s="109">
        <f>[1]Анк_О!I43/[1]Анк_О!I41</f>
        <v>2.8275862068965516</v>
      </c>
      <c r="S38" s="109">
        <f>[1]Анк_О!J43/[1]Анк_О!J41</f>
        <v>3.5202312138728322</v>
      </c>
      <c r="T38" s="109">
        <f>[1]Анк_О!K43/[1]Анк_О!K41</f>
        <v>3.7777777777777777</v>
      </c>
      <c r="U38" s="109">
        <f>[1]Анк_О!L43/[1]Анк_О!L41</f>
        <v>2.8333333333333335</v>
      </c>
    </row>
    <row r="39" spans="1:22" s="103" customFormat="1" ht="27" x14ac:dyDescent="0.25">
      <c r="A39" s="192"/>
      <c r="B39" s="189" t="s">
        <v>131</v>
      </c>
      <c r="C39" s="189" t="s">
        <v>148</v>
      </c>
      <c r="D39" s="194">
        <v>37</v>
      </c>
      <c r="E39" s="116" t="s">
        <v>166</v>
      </c>
      <c r="F39" s="151" t="s">
        <v>172</v>
      </c>
      <c r="G39" s="151">
        <v>5</v>
      </c>
      <c r="H39" s="95" t="s">
        <v>42</v>
      </c>
      <c r="I39" s="149" t="s">
        <v>257</v>
      </c>
      <c r="J39" s="96">
        <f t="shared" si="3"/>
        <v>4.513204225352113</v>
      </c>
      <c r="K39" s="96">
        <f t="shared" si="4"/>
        <v>3.306451612903226</v>
      </c>
      <c r="L39" s="96">
        <f t="shared" si="5"/>
        <v>3.8537796921268077</v>
      </c>
      <c r="M39" s="102">
        <f>([1]Анк_Р!D40+[1]Анк_Р!D43+[1]Анк_П!D40+[1]Анк_П!D43+[1]Анк_О!D46+[1]Анк_О!D49)/([1]Анк_Р!D38+[1]Анк_Р!D41+[1]Анк_П!D38+[1]Анк_П!D41+[1]Анк_О!D44+[1]Анк_О!D47)</f>
        <v>3.5311572700296736</v>
      </c>
      <c r="N39" s="102">
        <f>([1]Анк_Р!E40+[1]Анк_Р!E43+[1]Анк_П!E40+[1]Анк_П!E43+[1]Анк_О!E46+[1]Анк_О!E49)/([1]Анк_Р!E38+[1]Анк_Р!E41+[1]Анк_П!E38+[1]Анк_П!E41+[1]Анк_О!E44+[1]Анк_О!E47)</f>
        <v>4.0190839694656493</v>
      </c>
      <c r="O39" s="102">
        <f>([1]Анк_Р!F40+[1]Анк_Р!F43+[1]Анк_П!F40+[1]Анк_П!F43+[1]Анк_О!F46+[1]Анк_О!F49)/([1]Анк_Р!F38+[1]Анк_Р!F41+[1]Анк_П!F38+[1]Анк_П!F41+[1]Анк_О!F44+[1]Анк_О!F47)</f>
        <v>4.513204225352113</v>
      </c>
      <c r="P39" s="102">
        <f>([1]Анк_Р!G40+[1]Анк_Р!G43+[1]Анк_П!G40+[1]Анк_П!G43+[1]Анк_О!G46+[1]Анк_О!G49)/([1]Анк_Р!G38+[1]Анк_Р!G41+[1]Анк_П!G38+[1]Анк_П!G41+[1]Анк_О!G44+[1]Анк_О!G47)</f>
        <v>3.7169576059850375</v>
      </c>
      <c r="Q39" s="102">
        <f>([1]Анк_Р!H40+[1]Анк_Р!H43+[1]Анк_П!H40+[1]Анк_П!H43+[1]Анк_О!H46+[1]Анк_О!H49)/([1]Анк_Р!H38+[1]Анк_Р!H41+[1]Анк_П!H38+[1]Анк_П!H41+[1]Анк_О!H44+[1]Анк_О!H47)</f>
        <v>4.1045197740112993</v>
      </c>
      <c r="R39" s="102">
        <f>([1]Анк_Р!I40+[1]Анк_Р!I43+[1]Анк_П!I40+[1]Анк_П!I43+[1]Анк_О!I46+[1]Анк_О!I49)/([1]Анк_Р!I38+[1]Анк_Р!I41+[1]Анк_П!I38+[1]Анк_П!I41+[1]Анк_О!I44+[1]Анк_О!I47)</f>
        <v>3.306451612903226</v>
      </c>
      <c r="S39" s="102">
        <f>([1]Анк_Р!J40+[1]Анк_Р!J43+[1]Анк_П!J40+[1]Анк_П!J43+[1]Анк_О!J46+[1]Анк_О!J49)/([1]Анк_Р!J38+[1]Анк_Р!J41+[1]Анк_П!J38+[1]Анк_П!J41+[1]Анк_О!J44+[1]Анк_О!J47)</f>
        <v>3.8338192419825075</v>
      </c>
      <c r="T39" s="102">
        <f>([1]Анк_Р!K40+[1]Анк_Р!K43+[1]Анк_П!K40+[1]Анк_П!K43+[1]Анк_О!K46+[1]Анк_О!K49)/([1]Анк_Р!K38+[1]Анк_Р!K41+[1]Анк_П!K38+[1]Анк_П!K41+[1]Анк_О!K44+[1]Анк_О!K47)</f>
        <v>4.2671568627450984</v>
      </c>
      <c r="U39" s="102">
        <f>([1]Анк_Р!L40+[1]Анк_Р!L43+[1]Анк_П!L40+[1]Анк_П!L43+[1]Анк_О!L46+[1]Анк_О!L49)/([1]Анк_Р!L38+[1]Анк_Р!L41+[1]Анк_П!L38+[1]Анк_П!L41+[1]Анк_О!L44+[1]Анк_О!L47)</f>
        <v>3.3916666666666666</v>
      </c>
      <c r="V39" s="210"/>
    </row>
    <row r="40" spans="1:22" ht="25.5" x14ac:dyDescent="0.2">
      <c r="A40" s="192"/>
      <c r="B40" s="190"/>
      <c r="C40" s="190"/>
      <c r="D40" s="195"/>
      <c r="E40" s="108" t="str">
        <f>[1]Анк_Р!B38</f>
        <v>вопрос 13. Как бы Вы оценили учет педагогами индивидуальных и возрастных особенностей Вашего ребенка</v>
      </c>
      <c r="F40" s="150" t="s">
        <v>173</v>
      </c>
      <c r="G40" s="8">
        <v>5</v>
      </c>
      <c r="H40" s="99" t="s">
        <v>42</v>
      </c>
      <c r="I40" s="100" t="s">
        <v>257</v>
      </c>
      <c r="J40" s="154">
        <f t="shared" si="3"/>
        <v>4.8429752066115705</v>
      </c>
      <c r="K40" s="154">
        <f t="shared" si="4"/>
        <v>2.9523809523809526</v>
      </c>
      <c r="L40" s="154">
        <f t="shared" si="5"/>
        <v>3.964809997630343</v>
      </c>
      <c r="M40" s="109">
        <f>[1]Анк_Р!D40/[1]Анк_Р!D38</f>
        <v>3.670807453416149</v>
      </c>
      <c r="N40" s="109">
        <f>[1]Анк_Р!E40/[1]Анк_Р!E38</f>
        <v>4.4572864321608039</v>
      </c>
      <c r="O40" s="109">
        <f>[1]Анк_Р!F40/[1]Анк_Р!F38</f>
        <v>4.8429752066115705</v>
      </c>
      <c r="P40" s="109">
        <f>[1]Анк_Р!G40/[1]Анк_Р!G38</f>
        <v>3.8198757763975157</v>
      </c>
      <c r="Q40" s="109">
        <f>[1]Анк_Р!H40/[1]Анк_Р!H38</f>
        <v>3.9642857142857144</v>
      </c>
      <c r="R40" s="109">
        <f>[1]Анк_Р!I40/[1]Анк_Р!I38</f>
        <v>2.9523809523809526</v>
      </c>
      <c r="S40" s="109">
        <f>[1]Анк_Р!J40/[1]Анк_Р!J38</f>
        <v>3.967741935483871</v>
      </c>
      <c r="T40" s="109">
        <f>[1]Анк_Р!K40/[1]Анк_Р!K38</f>
        <v>4.0079365079365079</v>
      </c>
      <c r="U40" s="109">
        <f>[1]Анк_Р!L40/[1]Анк_Р!L38</f>
        <v>4</v>
      </c>
    </row>
    <row r="41" spans="1:22" ht="38.25" x14ac:dyDescent="0.2">
      <c r="A41" s="192"/>
      <c r="B41" s="190"/>
      <c r="C41" s="190"/>
      <c r="D41" s="195"/>
      <c r="E41" s="108" t="str">
        <f>[1]Анк_Р!B41</f>
        <v>вопрос 14. Как бы Вы оценили режим работы организации (дни, время начала и окончания работы, продолжительность занятий)</v>
      </c>
      <c r="F41" s="150" t="s">
        <v>173</v>
      </c>
      <c r="G41" s="8">
        <v>5</v>
      </c>
      <c r="H41" s="99" t="s">
        <v>42</v>
      </c>
      <c r="I41" s="100" t="s">
        <v>257</v>
      </c>
      <c r="J41" s="154">
        <f t="shared" si="3"/>
        <v>4.7438016528925617</v>
      </c>
      <c r="K41" s="154">
        <f t="shared" si="4"/>
        <v>2.9622641509433962</v>
      </c>
      <c r="L41" s="154">
        <f t="shared" si="5"/>
        <v>3.9797360411425466</v>
      </c>
      <c r="M41" s="109">
        <f>[1]Анк_Р!D43/[1]Анк_Р!D41</f>
        <v>3.7267080745341614</v>
      </c>
      <c r="N41" s="109">
        <f>[1]Анк_Р!E43/[1]Анк_Р!E41</f>
        <v>4.4572864321608039</v>
      </c>
      <c r="O41" s="109">
        <f>[1]Анк_Р!F43/[1]Анк_Р!F41</f>
        <v>4.7438016528925617</v>
      </c>
      <c r="P41" s="109">
        <f>[1]Анк_Р!G43/[1]Анк_Р!G41</f>
        <v>3.8944099378881987</v>
      </c>
      <c r="Q41" s="109">
        <f>[1]Анк_Р!H43/[1]Анк_Р!H41</f>
        <v>4.0357142857142856</v>
      </c>
      <c r="R41" s="109">
        <f>[1]Анк_Р!I43/[1]Анк_Р!I41</f>
        <v>3.6428571428571428</v>
      </c>
      <c r="S41" s="109">
        <f>[1]Анк_Р!J43/[1]Анк_Р!J41</f>
        <v>3.838709677419355</v>
      </c>
      <c r="T41" s="109">
        <f>[1]Анк_Р!K43/[1]Анк_Р!K41</f>
        <v>4.5158730158730158</v>
      </c>
      <c r="U41" s="109">
        <f>[1]Анк_Р!L43/[1]Анк_Р!L41</f>
        <v>2.9622641509433962</v>
      </c>
    </row>
    <row r="42" spans="1:22" ht="25.5" x14ac:dyDescent="0.2">
      <c r="A42" s="192"/>
      <c r="B42" s="190"/>
      <c r="C42" s="190"/>
      <c r="D42" s="195"/>
      <c r="E42" s="108" t="str">
        <f>[1]Анк_П!B38</f>
        <v>вопрос 13. Как бы Вы оценили условия для индивидуальной работы с обучающимися в организации</v>
      </c>
      <c r="F42" s="150" t="s">
        <v>174</v>
      </c>
      <c r="G42" s="8">
        <v>5</v>
      </c>
      <c r="H42" s="99" t="s">
        <v>42</v>
      </c>
      <c r="I42" s="100" t="s">
        <v>257</v>
      </c>
      <c r="J42" s="154">
        <f t="shared" si="3"/>
        <v>4.6078431372549016</v>
      </c>
      <c r="K42" s="154">
        <f t="shared" si="4"/>
        <v>3.25</v>
      </c>
      <c r="L42" s="154">
        <f t="shared" si="5"/>
        <v>4.0270793631106283</v>
      </c>
      <c r="M42" s="109">
        <f>[1]Анк_П!D40/[1]Анк_П!D38</f>
        <v>3.25</v>
      </c>
      <c r="N42" s="109">
        <f>[1]Анк_П!E40/[1]Анк_П!E38</f>
        <v>3.3636363636363638</v>
      </c>
      <c r="O42" s="109">
        <f>[1]Анк_П!F40/[1]Анк_П!F38</f>
        <v>3.7926829268292681</v>
      </c>
      <c r="P42" s="109">
        <f>[1]Анк_П!G40/[1]Анк_П!G38</f>
        <v>3.962025316455696</v>
      </c>
      <c r="Q42" s="109">
        <f>[1]Анк_П!H40/[1]Анк_П!H38</f>
        <v>4.4473684210526319</v>
      </c>
      <c r="R42" s="109">
        <f>[1]Анк_П!I40/[1]Анк_П!I38</f>
        <v>4.3636363636363633</v>
      </c>
      <c r="S42" s="109">
        <f>[1]Анк_П!J40/[1]Анк_П!J38</f>
        <v>4.4565217391304346</v>
      </c>
      <c r="T42" s="109">
        <f>[1]Анк_П!K40/[1]Анк_П!K38</f>
        <v>4.6078431372549016</v>
      </c>
      <c r="U42" s="109">
        <f>[1]Анк_П!L40/[1]Анк_П!L38</f>
        <v>4</v>
      </c>
    </row>
    <row r="43" spans="1:22" ht="44.25" customHeight="1" x14ac:dyDescent="0.2">
      <c r="A43" s="192"/>
      <c r="B43" s="190"/>
      <c r="C43" s="190"/>
      <c r="D43" s="195"/>
      <c r="E43" s="108" t="str">
        <f>[1]Анк_П!B41</f>
        <v>вопрос 14. Как бы Вы оценили режим работы организации (дни, время начала и окончания работы, продолжительность занятий)</v>
      </c>
      <c r="F43" s="150" t="s">
        <v>174</v>
      </c>
      <c r="G43" s="8">
        <v>5</v>
      </c>
      <c r="H43" s="99" t="s">
        <v>42</v>
      </c>
      <c r="I43" s="100" t="s">
        <v>257</v>
      </c>
      <c r="J43" s="154">
        <f t="shared" si="3"/>
        <v>4.8039215686274508</v>
      </c>
      <c r="K43" s="154">
        <f t="shared" si="4"/>
        <v>3.3970588235294117</v>
      </c>
      <c r="L43" s="154">
        <f t="shared" si="5"/>
        <v>4.1226241561938899</v>
      </c>
      <c r="M43" s="109">
        <f>[1]Анк_П!D43/[1]Анк_П!D41</f>
        <v>3.3970588235294117</v>
      </c>
      <c r="N43" s="109">
        <f>[1]Анк_П!E43/[1]Анк_П!E41</f>
        <v>3.7424242424242422</v>
      </c>
      <c r="O43" s="109">
        <f>[1]Анк_П!F43/[1]Анк_П!F41</f>
        <v>4.2073170731707314</v>
      </c>
      <c r="P43" s="109">
        <f>[1]Анк_П!G43/[1]Анк_П!G41</f>
        <v>4.2025316455696204</v>
      </c>
      <c r="Q43" s="109">
        <f>[1]Анк_П!H43/[1]Анк_П!H41</f>
        <v>4.4736842105263159</v>
      </c>
      <c r="R43" s="109">
        <f>[1]Анк_П!I43/[1]Анк_П!I41</f>
        <v>3.8636363636363638</v>
      </c>
      <c r="S43" s="109">
        <f>[1]Анк_П!J43/[1]Анк_П!J41</f>
        <v>4.4130434782608692</v>
      </c>
      <c r="T43" s="109">
        <f>[1]Анк_П!K43/[1]Анк_П!K41</f>
        <v>4.8039215686274508</v>
      </c>
      <c r="U43" s="109">
        <f>[1]Анк_П!L43/[1]Анк_П!L41</f>
        <v>4</v>
      </c>
    </row>
    <row r="44" spans="1:22" ht="36.75" customHeight="1" x14ac:dyDescent="0.2">
      <c r="A44" s="192"/>
      <c r="B44" s="190"/>
      <c r="C44" s="190"/>
      <c r="D44" s="195"/>
      <c r="E44" s="108" t="str">
        <f>[1]Анк_О!B44</f>
        <v>вопрос 15. Как бы Ты оценил учет педагогами Твоих индивидуальных возможностей и особенностей</v>
      </c>
      <c r="F44" s="150" t="s">
        <v>199</v>
      </c>
      <c r="G44" s="8">
        <v>5</v>
      </c>
      <c r="H44" s="99" t="s">
        <v>42</v>
      </c>
      <c r="I44" s="100" t="s">
        <v>257</v>
      </c>
      <c r="J44" s="154">
        <f t="shared" si="3"/>
        <v>4.3852459016393439</v>
      </c>
      <c r="K44" s="154">
        <f t="shared" si="4"/>
        <v>2.5</v>
      </c>
      <c r="L44" s="154">
        <f t="shared" si="5"/>
        <v>3.3639878719262715</v>
      </c>
      <c r="M44" s="109">
        <f>[1]Анк_О!D46/[1]Анк_О!D44</f>
        <v>3.3425925925925926</v>
      </c>
      <c r="N44" s="109">
        <f>[1]Анк_О!E46/[1]Анк_О!E44</f>
        <v>3.4296875</v>
      </c>
      <c r="O44" s="109">
        <f>[1]Анк_О!F46/[1]Анк_О!F44</f>
        <v>4.3852459016393439</v>
      </c>
      <c r="P44" s="109">
        <f>[1]Анк_О!G46/[1]Анк_О!G44</f>
        <v>3.2484472049689441</v>
      </c>
      <c r="Q44" s="109">
        <f>[1]Анк_О!H46/[1]Анк_О!H44</f>
        <v>3.8915662650602409</v>
      </c>
      <c r="R44" s="109">
        <f>[1]Анк_О!I46/[1]Анк_О!I44</f>
        <v>2.6896551724137931</v>
      </c>
      <c r="S44" s="109">
        <f>[1]Анк_О!J46/[1]Анк_О!J44</f>
        <v>3.5664739884393062</v>
      </c>
      <c r="T44" s="109">
        <f>[1]Анк_О!K46/[1]Анк_О!K44</f>
        <v>3.2222222222222223</v>
      </c>
      <c r="U44" s="109">
        <f>[1]Анк_О!L46/[1]Анк_О!L44</f>
        <v>2.5</v>
      </c>
    </row>
    <row r="45" spans="1:22" ht="32.25" customHeight="1" x14ac:dyDescent="0.2">
      <c r="A45" s="192"/>
      <c r="B45" s="191"/>
      <c r="C45" s="191"/>
      <c r="D45" s="196"/>
      <c r="E45" s="108" t="str">
        <f>[1]Анк_О!B47</f>
        <v>вопрос 16. Как бы Ты оценил возможность обратиться к педагогу за советом и помощью в трудной ситуации</v>
      </c>
      <c r="F45" s="150" t="s">
        <v>199</v>
      </c>
      <c r="G45" s="8">
        <v>5</v>
      </c>
      <c r="H45" s="99" t="s">
        <v>42</v>
      </c>
      <c r="I45" s="100" t="s">
        <v>257</v>
      </c>
      <c r="J45" s="154">
        <f t="shared" si="3"/>
        <v>4.4303278688524594</v>
      </c>
      <c r="K45" s="154">
        <f t="shared" si="4"/>
        <v>2.5</v>
      </c>
      <c r="L45" s="154">
        <f t="shared" si="5"/>
        <v>3.5474898201490248</v>
      </c>
      <c r="M45" s="109">
        <f>[1]Анк_О!D49/[1]Анк_О!D47</f>
        <v>3.4814814814814814</v>
      </c>
      <c r="N45" s="109">
        <f>[1]Анк_О!E49/[1]Анк_О!E47</f>
        <v>3.7265625</v>
      </c>
      <c r="O45" s="109">
        <f>[1]Анк_О!F49/[1]Анк_О!F47</f>
        <v>4.4303278688524594</v>
      </c>
      <c r="P45" s="109">
        <f>[1]Анк_О!G49/[1]Анк_О!G47</f>
        <v>3.5465838509316772</v>
      </c>
      <c r="Q45" s="109">
        <f>[1]Анк_О!H49/[1]Анк_О!H47</f>
        <v>4.1325301204819276</v>
      </c>
      <c r="R45" s="109">
        <f>[1]Анк_О!I49/[1]Анк_О!I47</f>
        <v>2.7241379310344827</v>
      </c>
      <c r="S45" s="109">
        <f>[1]Анк_О!J49/[1]Анк_О!J47</f>
        <v>3.6820809248554913</v>
      </c>
      <c r="T45" s="109">
        <f>[1]Анк_О!K49/[1]Анк_О!K47</f>
        <v>3.7037037037037037</v>
      </c>
      <c r="U45" s="109">
        <f>[1]Анк_О!L49/[1]Анк_О!L47</f>
        <v>2.5</v>
      </c>
    </row>
    <row r="46" spans="1:22" s="103" customFormat="1" ht="27" x14ac:dyDescent="0.25">
      <c r="A46" s="192"/>
      <c r="B46" s="189" t="s">
        <v>132</v>
      </c>
      <c r="C46" s="189" t="s">
        <v>149</v>
      </c>
      <c r="D46" s="194">
        <v>41</v>
      </c>
      <c r="E46" s="116" t="s">
        <v>167</v>
      </c>
      <c r="F46" s="151" t="s">
        <v>172</v>
      </c>
      <c r="G46" s="151">
        <v>5</v>
      </c>
      <c r="H46" s="95" t="s">
        <v>42</v>
      </c>
      <c r="I46" s="149" t="s">
        <v>257</v>
      </c>
      <c r="J46" s="96">
        <f t="shared" si="3"/>
        <v>4.503521126760563</v>
      </c>
      <c r="K46" s="96">
        <f t="shared" si="4"/>
        <v>3.1666666666666665</v>
      </c>
      <c r="L46" s="96">
        <f t="shared" si="5"/>
        <v>3.7887384361306351</v>
      </c>
      <c r="M46" s="102">
        <f>([1]Анк_Р!D46+[1]Анк_П!D46+[1]Анк_О!D52)/([1]Анк_Р!D44+[1]Анк_П!D44+[1]Анк_О!D50)</f>
        <v>3.1839762611275964</v>
      </c>
      <c r="N46" s="102">
        <f>([1]Анк_Р!E46+[1]Анк_П!E46+[1]Анк_О!E52)/([1]Анк_Р!E44+[1]Анк_П!E44+[1]Анк_О!E50)</f>
        <v>4.0076335877862599</v>
      </c>
      <c r="O46" s="102">
        <f>([1]Анк_Р!F46+[1]Анк_П!F46+[1]Анк_О!F52)/([1]Анк_Р!F44+[1]Анк_П!F44+[1]Анк_О!F50)</f>
        <v>4.503521126760563</v>
      </c>
      <c r="P46" s="102">
        <f>([1]Анк_Р!G46+[1]Анк_П!G46+[1]Анк_О!G52)/([1]Анк_Р!G44+[1]Анк_П!G44+[1]Анк_О!G50)</f>
        <v>3.7481296758104738</v>
      </c>
      <c r="Q46" s="102">
        <f>([1]Анк_Р!H46+[1]Анк_П!H46+[1]Анк_О!H52)/([1]Анк_Р!H44+[1]Анк_П!H44+[1]Анк_О!H50)</f>
        <v>3.9435028248587569</v>
      </c>
      <c r="R46" s="102">
        <f>([1]Анк_Р!I46+[1]Анк_П!I46+[1]Анк_О!I52)/([1]Анк_Р!I44+[1]Анк_П!I44+[1]Анк_О!I50)</f>
        <v>3.3010752688172045</v>
      </c>
      <c r="S46" s="102">
        <f>([1]Анк_Р!J46+[1]Анк_П!J46+[1]Анк_О!J52)/([1]Анк_Р!J44+[1]Анк_П!J44+[1]Анк_О!J50)</f>
        <v>3.8862973760932946</v>
      </c>
      <c r="T46" s="102">
        <f>([1]Анк_Р!K46+[1]Анк_П!K46+[1]Анк_О!K52)/([1]Анк_Р!K44+[1]Анк_П!K44+[1]Анк_О!K50)</f>
        <v>4.3578431372549016</v>
      </c>
      <c r="U46" s="102">
        <f>([1]Анк_Р!L46+[1]Анк_П!L46+[1]Анк_О!L52)/([1]Анк_Р!L44+[1]Анк_П!L44+[1]Анк_О!L50)</f>
        <v>3.1666666666666665</v>
      </c>
    </row>
    <row r="47" spans="1:22" ht="41.25" customHeight="1" x14ac:dyDescent="0.2">
      <c r="A47" s="192"/>
      <c r="B47" s="201"/>
      <c r="C47" s="201"/>
      <c r="D47" s="201"/>
      <c r="E47" s="108" t="str">
        <f>[1]Анк_Р!B44</f>
        <v>вопрос 15. Как бы Вы оценили возможность получения и качество дополнительных платных услуг в организации</v>
      </c>
      <c r="F47" s="150" t="s">
        <v>173</v>
      </c>
      <c r="G47" s="8">
        <v>5</v>
      </c>
      <c r="H47" s="99" t="s">
        <v>42</v>
      </c>
      <c r="I47" s="100" t="s">
        <v>257</v>
      </c>
      <c r="J47" s="154">
        <f t="shared" si="3"/>
        <v>4.7809917355371905</v>
      </c>
      <c r="K47" s="154">
        <f t="shared" si="4"/>
        <v>3.0476190476190474</v>
      </c>
      <c r="L47" s="154">
        <f t="shared" si="5"/>
        <v>3.843173659068178</v>
      </c>
      <c r="M47" s="109">
        <f>[1]Анк_Р!D46/[1]Анк_Р!D44</f>
        <v>3.2795031055900621</v>
      </c>
      <c r="N47" s="109">
        <f>[1]Анк_Р!E46/[1]Анк_Р!E44</f>
        <v>4.4271356783919602</v>
      </c>
      <c r="O47" s="109">
        <f>[1]Анк_Р!F46/[1]Анк_Р!F44</f>
        <v>4.7809917355371905</v>
      </c>
      <c r="P47" s="109">
        <f>[1]Анк_Р!G46/[1]Анк_Р!G44</f>
        <v>3.8633540372670807</v>
      </c>
      <c r="Q47" s="109">
        <f>[1]Анк_Р!H46/[1]Анк_Р!H44</f>
        <v>3.8214285714285716</v>
      </c>
      <c r="R47" s="109">
        <f>[1]Анк_Р!I46/[1]Анк_Р!I44</f>
        <v>3.0476190476190474</v>
      </c>
      <c r="S47" s="109">
        <f>[1]Анк_Р!J46/[1]Анк_Р!J44</f>
        <v>3.8306451612903225</v>
      </c>
      <c r="T47" s="109">
        <f>[1]Анк_Р!K46/[1]Анк_Р!K44</f>
        <v>4.3492063492063489</v>
      </c>
      <c r="U47" s="109">
        <f>[1]Анк_Р!L46/[1]Анк_Р!L44</f>
        <v>3.1886792452830188</v>
      </c>
    </row>
    <row r="48" spans="1:22" ht="29.25" customHeight="1" x14ac:dyDescent="0.2">
      <c r="A48" s="192"/>
      <c r="B48" s="201"/>
      <c r="C48" s="201"/>
      <c r="D48" s="201"/>
      <c r="E48" s="108" t="str">
        <f>[1]Анк_П!B44</f>
        <v>вопрос 15. Как бы Вы оценили возможность получения и качество дополнительных платных услуг в организации</v>
      </c>
      <c r="F48" s="150" t="s">
        <v>174</v>
      </c>
      <c r="G48" s="8">
        <v>5</v>
      </c>
      <c r="H48" s="99" t="s">
        <v>42</v>
      </c>
      <c r="I48" s="100" t="s">
        <v>257</v>
      </c>
      <c r="J48" s="154">
        <f t="shared" si="3"/>
        <v>5</v>
      </c>
      <c r="K48" s="154">
        <f t="shared" si="4"/>
        <v>2.8970588235294117</v>
      </c>
      <c r="L48" s="154">
        <f t="shared" si="5"/>
        <v>4.1600676176144047</v>
      </c>
      <c r="M48" s="109">
        <f>[1]Анк_П!D46/[1]Анк_П!D44</f>
        <v>2.8970588235294117</v>
      </c>
      <c r="N48" s="109">
        <f>[1]Анк_П!E46/[1]Анк_П!E44</f>
        <v>3.6818181818181817</v>
      </c>
      <c r="O48" s="109">
        <f>[1]Анк_П!F46/[1]Анк_П!F44</f>
        <v>3.9024390243902438</v>
      </c>
      <c r="P48" s="109">
        <f>[1]Анк_П!G46/[1]Анк_П!G44</f>
        <v>4.1139240506329111</v>
      </c>
      <c r="Q48" s="109">
        <f>[1]Анк_П!H46/[1]Анк_П!H44</f>
        <v>4.3947368421052628</v>
      </c>
      <c r="R48" s="109">
        <f>[1]Анк_П!I46/[1]Анк_П!I44</f>
        <v>4.2272727272727275</v>
      </c>
      <c r="S48" s="109">
        <f>[1]Анк_П!J46/[1]Анк_П!J44</f>
        <v>4.4782608695652177</v>
      </c>
      <c r="T48" s="109">
        <f>[1]Анк_П!K46/[1]Анк_П!K44</f>
        <v>4.7450980392156863</v>
      </c>
      <c r="U48" s="109">
        <f>[1]Анк_П!L46/[1]Анк_П!L44</f>
        <v>5</v>
      </c>
    </row>
    <row r="49" spans="1:21" ht="43.5" customHeight="1" x14ac:dyDescent="0.2">
      <c r="A49" s="192"/>
      <c r="B49" s="202"/>
      <c r="C49" s="202"/>
      <c r="D49" s="202"/>
      <c r="E49" s="108" t="str">
        <f>[1]Анк_О!B50</f>
        <v xml:space="preserve">вопрос 17. Как бы Ты оценил возможность получения и качество дополнительных услуг в школе (кружки, секции, дополнительные занятия, каникулярные лагеря) </v>
      </c>
      <c r="F49" s="150" t="s">
        <v>199</v>
      </c>
      <c r="G49" s="8">
        <v>5</v>
      </c>
      <c r="H49" s="99" t="s">
        <v>42</v>
      </c>
      <c r="I49" s="100" t="s">
        <v>257</v>
      </c>
      <c r="J49" s="154">
        <f t="shared" si="3"/>
        <v>4.4303278688524594</v>
      </c>
      <c r="K49" s="154">
        <f t="shared" si="4"/>
        <v>2.6666666666666665</v>
      </c>
      <c r="L49" s="154">
        <f t="shared" si="5"/>
        <v>3.5018130611618905</v>
      </c>
      <c r="M49" s="109">
        <f>[1]Анк_О!D52/[1]Анк_О!D50</f>
        <v>3.2222222222222223</v>
      </c>
      <c r="N49" s="109">
        <f>[1]Анк_О!E52/[1]Анк_О!E50</f>
        <v>3.5234375</v>
      </c>
      <c r="O49" s="109">
        <f>[1]Анк_О!F52/[1]Анк_О!F50</f>
        <v>4.4303278688524594</v>
      </c>
      <c r="P49" s="109">
        <f>[1]Анк_О!G52/[1]Анк_О!G50</f>
        <v>3.4534161490683228</v>
      </c>
      <c r="Q49" s="109">
        <f>[1]Анк_О!H52/[1]Анк_О!H50</f>
        <v>3.8192771084337349</v>
      </c>
      <c r="R49" s="109">
        <f>[1]Анк_О!I52/[1]Анк_О!I50</f>
        <v>2.9655172413793105</v>
      </c>
      <c r="S49" s="109">
        <f>[1]Анк_О!J52/[1]Анк_О!J50</f>
        <v>3.7687861271676302</v>
      </c>
      <c r="T49" s="109">
        <f>[1]Анк_О!K52/[1]Анк_О!K50</f>
        <v>3.6666666666666665</v>
      </c>
      <c r="U49" s="109">
        <f>[1]Анк_О!L52/[1]Анк_О!L50</f>
        <v>2.6666666666666665</v>
      </c>
    </row>
    <row r="50" spans="1:21" s="103" customFormat="1" ht="27" customHeight="1" x14ac:dyDescent="0.25">
      <c r="A50" s="192"/>
      <c r="B50" s="189" t="s">
        <v>133</v>
      </c>
      <c r="C50" s="189" t="s">
        <v>150</v>
      </c>
      <c r="D50" s="194">
        <v>46</v>
      </c>
      <c r="E50" s="116" t="s">
        <v>168</v>
      </c>
      <c r="F50" s="151" t="s">
        <v>172</v>
      </c>
      <c r="G50" s="151">
        <v>5</v>
      </c>
      <c r="H50" s="95" t="s">
        <v>42</v>
      </c>
      <c r="I50" s="149" t="s">
        <v>257</v>
      </c>
      <c r="J50" s="96">
        <f t="shared" si="3"/>
        <v>4.6204933586337757</v>
      </c>
      <c r="K50" s="96">
        <f t="shared" si="4"/>
        <v>3.3231707317073171</v>
      </c>
      <c r="L50" s="96">
        <f t="shared" si="5"/>
        <v>3.9417393896363873</v>
      </c>
      <c r="M50" s="102">
        <f>([1]Анк_Р!D49+[1]Анк_Р!D52+[1]Анк_П!D49+[1]Анк_О!D55+[1]Анк_О!D58)/([1]Анк_Р!D47+[1]Анк_Р!D50+[1]Анк_П!D47+[1]Анк_О!D53+[1]Анк_О!D56)</f>
        <v>3.6881188118811883</v>
      </c>
      <c r="N50" s="102">
        <f>([1]Анк_Р!E49+[1]Анк_Р!E52+[1]Анк_П!E49+[1]Анк_О!E55+[1]Анк_О!E58)/([1]Анк_Р!E47+[1]Анк_Р!E50+[1]Анк_П!E47+[1]Анк_О!E53+[1]Анк_О!E56)</f>
        <v>4.1180555555555554</v>
      </c>
      <c r="O50" s="102">
        <f>([1]Анк_Р!F49+[1]Анк_Р!F52+[1]Анк_П!F49+[1]Анк_О!F55+[1]Анк_О!F58)/([1]Анк_Р!F47+[1]Анк_Р!F50+[1]Анк_П!F47+[1]Анк_О!F53+[1]Анк_О!F56)</f>
        <v>4.6204933586337757</v>
      </c>
      <c r="P50" s="102">
        <f>([1]Анк_Р!G49+[1]Анк_Р!G52+[1]Анк_П!G49+[1]Анк_О!G55+[1]Анк_О!G58)/([1]Анк_Р!G47+[1]Анк_Р!G50+[1]Анк_П!G47+[1]Анк_О!G53+[1]Анк_О!G56)</f>
        <v>3.9405255878284926</v>
      </c>
      <c r="Q50" s="102">
        <f>([1]Анк_Р!H49+[1]Анк_Р!H52+[1]Анк_П!H49+[1]Анк_О!H55+[1]Анк_О!H58)/([1]Анк_Р!H47+[1]Анк_Р!H50+[1]Анк_П!H47+[1]Анк_О!H53+[1]Анк_О!H56)</f>
        <v>4.1803797468354427</v>
      </c>
      <c r="R50" s="102">
        <f>([1]Анк_Р!I49+[1]Анк_Р!I52+[1]Анк_П!I49+[1]Анк_О!I55+[1]Анк_О!I58)/([1]Анк_Р!I47+[1]Анк_Р!I50+[1]Анк_П!I47+[1]Анк_О!I53+[1]Анк_О!I56)</f>
        <v>3.3231707317073171</v>
      </c>
      <c r="S50" s="102">
        <f>([1]Анк_Р!J49+[1]Анк_Р!J52+[1]Анк_П!J49+[1]Анк_О!J55+[1]Анк_О!J58)/([1]Анк_Р!J47+[1]Анк_Р!J50+[1]Анк_П!J47+[1]Анк_О!J53+[1]Анк_О!J56)</f>
        <v>3.890625</v>
      </c>
      <c r="T50" s="102">
        <f>([1]Анк_Р!K49+[1]Анк_Р!K52+[1]Анк_П!K49+[1]Анк_О!K55+[1]Анк_О!K58)/([1]Анк_Р!K47+[1]Анк_Р!K50+[1]Анк_П!K47+[1]Анк_О!K53+[1]Анк_О!K56)</f>
        <v>4.3109243697478989</v>
      </c>
      <c r="U50" s="102">
        <f>([1]Анк_Р!L49+[1]Анк_Р!L52+[1]Анк_П!L49+[1]Анк_О!L55+[1]Анк_О!L58)/([1]Анк_Р!L47+[1]Анк_Р!L50+[1]Анк_П!L47+[1]Анк_О!L53+[1]Анк_О!L56)</f>
        <v>3.403361344537815</v>
      </c>
    </row>
    <row r="51" spans="1:21" ht="55.5" customHeight="1" x14ac:dyDescent="0.2">
      <c r="A51" s="192"/>
      <c r="B51" s="190"/>
      <c r="C51" s="190"/>
      <c r="D51" s="195"/>
      <c r="E51" s="108" t="str">
        <f>[1]Анк_Р!B47</f>
        <v>вопрос 16. Как бы Вы оценили предоставляемые возможности участия Вашего ребенка в различных мероприятиях (спортивных мероприятиях, конкурсах, выставках, концертах)</v>
      </c>
      <c r="F51" s="150" t="s">
        <v>173</v>
      </c>
      <c r="G51" s="8">
        <v>5</v>
      </c>
      <c r="H51" s="99" t="s">
        <v>42</v>
      </c>
      <c r="I51" s="100" t="s">
        <v>257</v>
      </c>
      <c r="J51" s="154">
        <f t="shared" si="3"/>
        <v>4.830578512396694</v>
      </c>
      <c r="K51" s="154">
        <f t="shared" si="4"/>
        <v>3.5</v>
      </c>
      <c r="L51" s="154">
        <f t="shared" si="5"/>
        <v>4.1372798298387528</v>
      </c>
      <c r="M51" s="109">
        <f>[1]Анк_Р!D49/[1]Анк_Р!D47</f>
        <v>3.8881987577639752</v>
      </c>
      <c r="N51" s="109">
        <f>[1]Анк_Р!E49/[1]Анк_Р!E47</f>
        <v>4.5376884422110555</v>
      </c>
      <c r="O51" s="109">
        <f>[1]Анк_Р!F49/[1]Анк_Р!F47</f>
        <v>4.830578512396694</v>
      </c>
      <c r="P51" s="109">
        <f>[1]Анк_Р!G49/[1]Анк_Р!G47</f>
        <v>4.2484472049689437</v>
      </c>
      <c r="Q51" s="109">
        <f>[1]Анк_Р!H49/[1]Анк_Р!H47</f>
        <v>4.2142857142857144</v>
      </c>
      <c r="R51" s="109">
        <f>[1]Анк_Р!I49/[1]Анк_Р!I47</f>
        <v>3.5</v>
      </c>
      <c r="S51" s="109">
        <f>[1]Анк_Р!J49/[1]Анк_Р!J47</f>
        <v>4.056451612903226</v>
      </c>
      <c r="T51" s="109">
        <f>[1]Анк_Р!K49/[1]Анк_Р!K47</f>
        <v>4.412698412698413</v>
      </c>
      <c r="U51" s="109">
        <f>[1]Анк_Р!L49/[1]Анк_Р!L47</f>
        <v>3.5471698113207548</v>
      </c>
    </row>
    <row r="52" spans="1:21" ht="38.25" x14ac:dyDescent="0.2">
      <c r="A52" s="192"/>
      <c r="B52" s="190"/>
      <c r="C52" s="190"/>
      <c r="D52" s="195"/>
      <c r="E52" s="108" t="str">
        <f>[1]Анк_Р!B50</f>
        <v>вопрос 17. Как бы Вы оценили поддержку в организации обучающихся, проявляющих повышенный интерес к творчеству или познанию окружающего мира</v>
      </c>
      <c r="F52" s="150" t="s">
        <v>173</v>
      </c>
      <c r="G52" s="8">
        <v>5</v>
      </c>
      <c r="H52" s="99" t="s">
        <v>42</v>
      </c>
      <c r="I52" s="100" t="s">
        <v>257</v>
      </c>
      <c r="J52" s="154">
        <f t="shared" si="3"/>
        <v>4.830578512396694</v>
      </c>
      <c r="K52" s="154">
        <f t="shared" si="4"/>
        <v>3.0952380952380953</v>
      </c>
      <c r="L52" s="154">
        <f t="shared" si="5"/>
        <v>3.996266791122085</v>
      </c>
      <c r="M52" s="109">
        <f>[1]Анк_Р!D52/[1]Анк_Р!D50</f>
        <v>3.6211180124223601</v>
      </c>
      <c r="N52" s="109">
        <f>[1]Анк_Р!E52/[1]Анк_Р!E50</f>
        <v>4.5226130653266328</v>
      </c>
      <c r="O52" s="109">
        <f>[1]Анк_Р!F52/[1]Анк_Р!F50</f>
        <v>4.830578512396694</v>
      </c>
      <c r="P52" s="109">
        <f>[1]Анк_Р!G52/[1]Анк_Р!G50</f>
        <v>4.1677018633540373</v>
      </c>
      <c r="Q52" s="109">
        <f>[1]Анк_Р!H52/[1]Анк_Р!H50</f>
        <v>4.0714285714285712</v>
      </c>
      <c r="R52" s="109">
        <f>[1]Анк_Р!I52/[1]Анк_Р!I50</f>
        <v>3.0952380952380953</v>
      </c>
      <c r="S52" s="109">
        <f>[1]Анк_Р!J52/[1]Анк_Р!J50</f>
        <v>4.040322580645161</v>
      </c>
      <c r="T52" s="109">
        <f>[1]Анк_Р!K52/[1]Анк_Р!K50</f>
        <v>4.2777777777777777</v>
      </c>
      <c r="U52" s="109">
        <f>[1]Анк_Р!L52/[1]Анк_Р!L50</f>
        <v>3.3396226415094339</v>
      </c>
    </row>
    <row r="53" spans="1:21" ht="40.5" customHeight="1" x14ac:dyDescent="0.2">
      <c r="A53" s="192"/>
      <c r="B53" s="190"/>
      <c r="C53" s="190"/>
      <c r="D53" s="195"/>
      <c r="E53" s="108" t="str">
        <f>[1]Анк_П!B47</f>
        <v>вопрос 16. Как бы Вы оценили поддержку в организации обучающихся, проявляющих повышенный интерес к творчеству или познанию окружающего мира</v>
      </c>
      <c r="F53" s="150" t="s">
        <v>174</v>
      </c>
      <c r="G53" s="8">
        <v>5</v>
      </c>
      <c r="H53" s="99" t="s">
        <v>42</v>
      </c>
      <c r="I53" s="100" t="s">
        <v>257</v>
      </c>
      <c r="J53" s="154">
        <f t="shared" si="3"/>
        <v>4.666666666666667</v>
      </c>
      <c r="K53" s="154">
        <f t="shared" si="4"/>
        <v>3.5882352941176472</v>
      </c>
      <c r="L53" s="154">
        <f t="shared" si="5"/>
        <v>4.1783849452950017</v>
      </c>
      <c r="M53" s="109">
        <f>[1]Анк_П!D49/[1]Анк_П!D47</f>
        <v>3.5882352941176472</v>
      </c>
      <c r="N53" s="109">
        <f>[1]Анк_П!E49/[1]Анк_П!E47</f>
        <v>3.6666666666666665</v>
      </c>
      <c r="O53" s="109">
        <f>[1]Анк_П!F49/[1]Анк_П!F47</f>
        <v>4.1829268292682924</v>
      </c>
      <c r="P53" s="109">
        <f>[1]Анк_П!G49/[1]Анк_П!G47</f>
        <v>4.2784810126582276</v>
      </c>
      <c r="Q53" s="109">
        <f>[1]Анк_П!H49/[1]Анк_П!H47</f>
        <v>4.6315789473684212</v>
      </c>
      <c r="R53" s="109">
        <f>[1]Анк_П!I49/[1]Анк_П!I47</f>
        <v>4.0909090909090908</v>
      </c>
      <c r="S53" s="109">
        <f>[1]Анк_П!J49/[1]Анк_П!J47</f>
        <v>4.5</v>
      </c>
      <c r="T53" s="109">
        <f>[1]Анк_П!K49/[1]Анк_П!K47</f>
        <v>4.666666666666667</v>
      </c>
      <c r="U53" s="109">
        <f>[1]Анк_П!L49/[1]Анк_П!L47</f>
        <v>4</v>
      </c>
    </row>
    <row r="54" spans="1:21" ht="40.5" customHeight="1" x14ac:dyDescent="0.2">
      <c r="A54" s="192"/>
      <c r="B54" s="190"/>
      <c r="C54" s="190"/>
      <c r="D54" s="195"/>
      <c r="E54" s="108" t="str">
        <f>[1]Анк_О!B53</f>
        <v>вопрос 18. Как бы Ты оценил предоставляемую Тебе возможность участвовать в различных мероприятиях (конкурсах, выставках, концертах, акциях, олимпиадах)</v>
      </c>
      <c r="F54" s="150" t="s">
        <v>199</v>
      </c>
      <c r="G54" s="8">
        <v>5</v>
      </c>
      <c r="H54" s="99" t="s">
        <v>42</v>
      </c>
      <c r="I54" s="100" t="s">
        <v>257</v>
      </c>
      <c r="J54" s="154">
        <f t="shared" si="3"/>
        <v>4.5409836065573774</v>
      </c>
      <c r="K54" s="154">
        <f t="shared" si="4"/>
        <v>3.2068965517241379</v>
      </c>
      <c r="L54" s="154">
        <f t="shared" si="5"/>
        <v>3.8187852177304689</v>
      </c>
      <c r="M54" s="109">
        <f>[1]Анк_О!D55/[1]Анк_О!D53</f>
        <v>3.7870370370370372</v>
      </c>
      <c r="N54" s="109">
        <f>[1]Анк_О!E55/[1]Анк_О!E53</f>
        <v>3.765625</v>
      </c>
      <c r="O54" s="109">
        <f>[1]Анк_О!F55/[1]Анк_О!F53</f>
        <v>4.5409836065573774</v>
      </c>
      <c r="P54" s="109">
        <f>[1]Анк_О!G55/[1]Анк_О!G53</f>
        <v>3.7142857142857144</v>
      </c>
      <c r="Q54" s="109">
        <f>[1]Анк_О!H55/[1]Анк_О!H53</f>
        <v>4.2891566265060241</v>
      </c>
      <c r="R54" s="109">
        <f>[1]Анк_О!I55/[1]Анк_О!I53</f>
        <v>3.2068965517241379</v>
      </c>
      <c r="S54" s="109">
        <f>[1]Анк_О!J55/[1]Анк_О!J53</f>
        <v>3.7687861271676302</v>
      </c>
      <c r="T54" s="109">
        <f>[1]Анк_О!K55/[1]Анк_О!K53</f>
        <v>3.9629629629629628</v>
      </c>
      <c r="U54" s="109">
        <f>[1]Анк_О!L55/[1]Анк_О!L53</f>
        <v>3.3333333333333335</v>
      </c>
    </row>
    <row r="55" spans="1:21" ht="40.5" customHeight="1" x14ac:dyDescent="0.2">
      <c r="A55" s="192"/>
      <c r="B55" s="191"/>
      <c r="C55" s="191"/>
      <c r="D55" s="196"/>
      <c r="E55" s="108" t="str">
        <f>[1]Анк_О!B56</f>
        <v>вопрос 19. Как бы Ты оценил поддержку Твоего интереса к творчеству, возможности выразить собственное мнение</v>
      </c>
      <c r="F55" s="150" t="s">
        <v>199</v>
      </c>
      <c r="G55" s="8">
        <v>5</v>
      </c>
      <c r="H55" s="99" t="s">
        <v>42</v>
      </c>
      <c r="I55" s="100" t="s">
        <v>257</v>
      </c>
      <c r="J55" s="154">
        <f t="shared" si="3"/>
        <v>4.4303278688524594</v>
      </c>
      <c r="K55" s="154">
        <f t="shared" si="4"/>
        <v>2.6666666666666665</v>
      </c>
      <c r="L55" s="154">
        <f t="shared" si="5"/>
        <v>3.508450333912744</v>
      </c>
      <c r="M55" s="109">
        <f>[1]Анк_О!D58/[1]Анк_О!D56</f>
        <v>3.4537037037037037</v>
      </c>
      <c r="N55" s="109">
        <f>[1]Анк_О!E58/[1]Анк_О!E56</f>
        <v>3.421875</v>
      </c>
      <c r="O55" s="109">
        <f>[1]Анк_О!F58/[1]Анк_О!F56</f>
        <v>4.4303278688524594</v>
      </c>
      <c r="P55" s="109">
        <f>[1]Анк_О!G58/[1]Анк_О!G56</f>
        <v>3.4658385093167703</v>
      </c>
      <c r="Q55" s="109">
        <f>[1]Анк_О!H58/[1]Анк_О!H56</f>
        <v>3.9156626506024095</v>
      </c>
      <c r="R55" s="109">
        <f>[1]Анк_О!I58/[1]Анк_О!I56</f>
        <v>2.9310344827586206</v>
      </c>
      <c r="S55" s="109">
        <f>[1]Анк_О!J58/[1]Анк_О!J56</f>
        <v>3.6242774566473988</v>
      </c>
      <c r="T55" s="109">
        <f>[1]Анк_О!K58/[1]Анк_О!K56</f>
        <v>3.6666666666666665</v>
      </c>
      <c r="U55" s="109">
        <f>[1]Анк_О!L58/[1]Анк_О!L56</f>
        <v>2.6666666666666665</v>
      </c>
    </row>
    <row r="56" spans="1:21" s="103" customFormat="1" ht="40.5" customHeight="1" x14ac:dyDescent="0.25">
      <c r="A56" s="192"/>
      <c r="B56" s="198" t="s">
        <v>134</v>
      </c>
      <c r="C56" s="189" t="s">
        <v>151</v>
      </c>
      <c r="D56" s="194">
        <v>51</v>
      </c>
      <c r="E56" s="116" t="s">
        <v>169</v>
      </c>
      <c r="F56" s="151" t="s">
        <v>172</v>
      </c>
      <c r="G56" s="151">
        <v>5</v>
      </c>
      <c r="H56" s="95" t="s">
        <v>42</v>
      </c>
      <c r="I56" s="149" t="s">
        <v>257</v>
      </c>
      <c r="J56" s="96">
        <f t="shared" si="3"/>
        <v>4.7253086419753085</v>
      </c>
      <c r="K56" s="96">
        <f t="shared" si="4"/>
        <v>3.2407407407407409</v>
      </c>
      <c r="L56" s="96">
        <f t="shared" si="5"/>
        <v>3.9730984095404693</v>
      </c>
      <c r="M56" s="102">
        <f>([1]Анк_Р!D55+[1]Анк_П!D52)/([1]Анк_Р!D53+[1]Анк_П!D50)</f>
        <v>3.7598253275109172</v>
      </c>
      <c r="N56" s="102">
        <f>([1]Анк_Р!E55+[1]Анк_П!E52)/([1]Анк_Р!E53+[1]Анк_П!E50)</f>
        <v>4.3849056603773588</v>
      </c>
      <c r="O56" s="102">
        <f>([1]Анк_Р!F55+[1]Анк_П!F52)/([1]Анк_Р!F53+[1]Анк_П!F50)</f>
        <v>4.7253086419753085</v>
      </c>
      <c r="P56" s="102">
        <f>([1]Анк_Р!G55+[1]Анк_П!G52)/([1]Анк_Р!G53+[1]Анк_П!G50)</f>
        <v>4.0791666666666666</v>
      </c>
      <c r="Q56" s="102">
        <f>([1]Анк_Р!H55+[1]Анк_П!H52)/([1]Анк_Р!H53+[1]Анк_П!H50)</f>
        <v>3.9148936170212765</v>
      </c>
      <c r="R56" s="102">
        <f>([1]Анк_Р!I55+[1]Анк_П!I52)/([1]Анк_Р!I53+[1]Анк_П!I50)</f>
        <v>3.3125</v>
      </c>
      <c r="S56" s="102">
        <f>([1]Анк_Р!J55+[1]Анк_П!J52)/([1]Анк_Р!J53+[1]Анк_П!J50)</f>
        <v>4.1823529411764708</v>
      </c>
      <c r="T56" s="102">
        <f>([1]Анк_Р!K55+[1]Анк_П!K52)/([1]Анк_Р!K53+[1]Анк_П!K50)</f>
        <v>4.1581920903954801</v>
      </c>
      <c r="U56" s="102">
        <f>([1]Анк_Р!L55+[1]Анк_П!L52)/([1]Анк_Р!L53+[1]Анк_П!L50)</f>
        <v>3.2407407407407409</v>
      </c>
    </row>
    <row r="57" spans="1:21" ht="38.25" x14ac:dyDescent="0.2">
      <c r="A57" s="192"/>
      <c r="B57" s="199"/>
      <c r="C57" s="190"/>
      <c r="D57" s="195"/>
      <c r="E57" s="108" t="str">
        <f>[1]Анк_Р!B53</f>
        <v>вопрос 18. Как бы Вы оценили возможность получения обучающимися психолого-педагогической, медицинской и социальной помощи в организации</v>
      </c>
      <c r="F57" s="150" t="s">
        <v>173</v>
      </c>
      <c r="G57" s="8">
        <v>5</v>
      </c>
      <c r="H57" s="99" t="s">
        <v>42</v>
      </c>
      <c r="I57" s="100" t="s">
        <v>257</v>
      </c>
      <c r="J57" s="154">
        <f t="shared" si="3"/>
        <v>4.8595041322314048</v>
      </c>
      <c r="K57" s="154">
        <f t="shared" si="4"/>
        <v>3.1428571428571428</v>
      </c>
      <c r="L57" s="154">
        <f t="shared" si="5"/>
        <v>3.9107693493667406</v>
      </c>
      <c r="M57" s="109">
        <f>[1]Анк_Р!D55/[1]Анк_Р!D53</f>
        <v>3.670807453416149</v>
      </c>
      <c r="N57" s="109">
        <f>[1]Анк_Р!E55/[1]Анк_Р!E53</f>
        <v>4.5276381909547743</v>
      </c>
      <c r="O57" s="109">
        <f>[1]Анк_Р!F55/[1]Анк_Р!F53</f>
        <v>4.8595041322314048</v>
      </c>
      <c r="P57" s="109">
        <f>[1]Анк_Р!G55/[1]Анк_Р!G53</f>
        <v>3.9751552795031055</v>
      </c>
      <c r="Q57" s="109">
        <f>[1]Анк_Р!H55/[1]Анк_Р!H53</f>
        <v>3.7142857142857144</v>
      </c>
      <c r="R57" s="109">
        <f>[1]Анк_Р!I55/[1]Анк_Р!I53</f>
        <v>3.1428571428571428</v>
      </c>
      <c r="S57" s="109">
        <f>[1]Анк_Р!J55/[1]Анк_Р!J53</f>
        <v>4.056451612903226</v>
      </c>
      <c r="T57" s="109">
        <f>[1]Анк_Р!K55/[1]Анк_Р!K53</f>
        <v>4.0238095238095237</v>
      </c>
      <c r="U57" s="109">
        <f>[1]Анк_Р!L55/[1]Анк_Р!L53</f>
        <v>3.2264150943396226</v>
      </c>
    </row>
    <row r="58" spans="1:21" ht="42.75" customHeight="1" x14ac:dyDescent="0.2">
      <c r="A58" s="192"/>
      <c r="B58" s="200"/>
      <c r="C58" s="191"/>
      <c r="D58" s="196"/>
      <c r="E58" s="108" t="str">
        <f>[1]Анк_П!B50</f>
        <v>вопрос 17. Как бы Вы оценили возможность получения обучающимися психолого-педагогической, медицинской и социальной помощи в организации</v>
      </c>
      <c r="F58" s="150" t="s">
        <v>174</v>
      </c>
      <c r="G58" s="8">
        <v>5</v>
      </c>
      <c r="H58" s="99" t="s">
        <v>42</v>
      </c>
      <c r="I58" s="100" t="s">
        <v>257</v>
      </c>
      <c r="J58" s="154">
        <f t="shared" si="3"/>
        <v>4.5217391304347823</v>
      </c>
      <c r="K58" s="154">
        <f t="shared" si="4"/>
        <v>3.6363636363636362</v>
      </c>
      <c r="L58" s="154">
        <f t="shared" si="5"/>
        <v>4.1560407093386766</v>
      </c>
      <c r="M58" s="109">
        <f>[1]Анк_П!D52/[1]Анк_П!D50</f>
        <v>3.9705882352941178</v>
      </c>
      <c r="N58" s="109">
        <f>[1]Анк_П!E52/[1]Анк_П!E50</f>
        <v>3.9545454545454546</v>
      </c>
      <c r="O58" s="109">
        <f>[1]Анк_П!F52/[1]Анк_П!F50</f>
        <v>4.3292682926829267</v>
      </c>
      <c r="P58" s="109">
        <f>[1]Анк_П!G52/[1]Анк_П!G50</f>
        <v>4.2911392405063289</v>
      </c>
      <c r="Q58" s="109">
        <f>[1]Анк_П!H52/[1]Анк_П!H50</f>
        <v>4.2105263157894735</v>
      </c>
      <c r="R58" s="109">
        <f>[1]Анк_П!I52/[1]Анк_П!I50</f>
        <v>3.6363636363636362</v>
      </c>
      <c r="S58" s="109">
        <f>[1]Анк_П!J52/[1]Анк_П!J50</f>
        <v>4.5217391304347823</v>
      </c>
      <c r="T58" s="109">
        <f>[1]Анк_П!K52/[1]Анк_П!K50</f>
        <v>4.4901960784313726</v>
      </c>
      <c r="U58" s="109">
        <f>[1]Анк_П!L52/[1]Анк_П!L50</f>
        <v>4</v>
      </c>
    </row>
    <row r="59" spans="1:21" s="103" customFormat="1" ht="40.5" x14ac:dyDescent="0.25">
      <c r="A59" s="192"/>
      <c r="B59" s="197" t="s">
        <v>135</v>
      </c>
      <c r="C59" s="197" t="s">
        <v>152</v>
      </c>
      <c r="D59" s="194">
        <v>55</v>
      </c>
      <c r="E59" s="116" t="s">
        <v>170</v>
      </c>
      <c r="F59" s="151" t="s">
        <v>172</v>
      </c>
      <c r="G59" s="151">
        <v>5</v>
      </c>
      <c r="H59" s="95" t="s">
        <v>42</v>
      </c>
      <c r="I59" s="149" t="s">
        <v>257</v>
      </c>
      <c r="J59" s="96">
        <f t="shared" si="3"/>
        <v>4.5648148148148149</v>
      </c>
      <c r="K59" s="96">
        <f t="shared" si="4"/>
        <v>3.1111111111111112</v>
      </c>
      <c r="L59" s="96">
        <f t="shared" si="5"/>
        <v>3.8440327519875348</v>
      </c>
      <c r="M59" s="118">
        <f>([1]Анк_Р!D58+[1]Анк_П!D55)/([1]Анк_Р!D56+[1]Анк_П!D53)</f>
        <v>3.6986899563318776</v>
      </c>
      <c r="N59" s="118">
        <f>([1]Анк_Р!E58+[1]Анк_П!E55)/([1]Анк_Р!E56+[1]Анк_П!E53)</f>
        <v>4.2150943396226417</v>
      </c>
      <c r="O59" s="118">
        <f>([1]Анк_Р!F58+[1]Анк_П!F55)/([1]Анк_Р!F56+[1]Анк_П!F53)</f>
        <v>4.5648148148148149</v>
      </c>
      <c r="P59" s="118">
        <f>([1]Анк_Р!G58+[1]Анк_П!G55)/([1]Анк_Р!G56+[1]Анк_П!G53)</f>
        <v>3.7291666666666665</v>
      </c>
      <c r="Q59" s="118">
        <f>([1]Анк_Р!H58+[1]Анк_П!H55)/([1]Анк_Р!H56+[1]Анк_П!H53)</f>
        <v>3.8191489361702127</v>
      </c>
      <c r="R59" s="118">
        <f>([1]Анк_Р!I58+[1]Анк_П!I55)/([1]Анк_Р!I56+[1]Анк_П!I53)</f>
        <v>3.53125</v>
      </c>
      <c r="S59" s="118">
        <f>([1]Анк_Р!J58+[1]Анк_П!J55)/([1]Анк_Р!J56+[1]Анк_П!J53)</f>
        <v>4.0117647058823529</v>
      </c>
      <c r="T59" s="118">
        <f>([1]Анк_Р!K58+[1]Анк_П!K55)/([1]Анк_Р!K56+[1]Анк_П!K53)</f>
        <v>3.9152542372881354</v>
      </c>
      <c r="U59" s="118">
        <f>([1]Анк_Р!L58+[1]Анк_П!L55)/([1]Анк_Р!L56+[1]Анк_П!L53)</f>
        <v>3.1111111111111112</v>
      </c>
    </row>
    <row r="60" spans="1:21" ht="43.5" customHeight="1" x14ac:dyDescent="0.2">
      <c r="A60" s="192"/>
      <c r="B60" s="197"/>
      <c r="C60" s="197"/>
      <c r="D60" s="195"/>
      <c r="E60" s="108" t="str">
        <f>[1]Анк_Р!B56</f>
        <v xml:space="preserve">вопрос 19. Как бы Вы оценили условия организации обучения и воспитания обучающихся с ограниченными возможностями здоровья и инвалидов </v>
      </c>
      <c r="F60" s="150" t="s">
        <v>173</v>
      </c>
      <c r="G60" s="8">
        <v>5</v>
      </c>
      <c r="H60" s="99" t="s">
        <v>42</v>
      </c>
      <c r="I60" s="100" t="s">
        <v>257</v>
      </c>
      <c r="J60" s="154">
        <f t="shared" si="3"/>
        <v>4.8057851239669418</v>
      </c>
      <c r="K60" s="154">
        <f t="shared" si="4"/>
        <v>3.0754716981132075</v>
      </c>
      <c r="L60" s="154">
        <f t="shared" si="5"/>
        <v>3.8317167080782948</v>
      </c>
      <c r="M60" s="109">
        <f>[1]Анк_Р!D58/[1]Анк_Р!D56</f>
        <v>3.6211180124223601</v>
      </c>
      <c r="N60" s="109">
        <f>[1]Анк_Р!E58/[1]Анк_Р!E56</f>
        <v>4.4723618090452257</v>
      </c>
      <c r="O60" s="109">
        <f>[1]Анк_Р!F58/[1]Анк_Р!F56</f>
        <v>4.8057851239669418</v>
      </c>
      <c r="P60" s="109">
        <f>[1]Анк_Р!G58/[1]Анк_Р!G56</f>
        <v>3.7701863354037268</v>
      </c>
      <c r="Q60" s="109">
        <f>[1]Анк_Р!H58/[1]Анк_Р!H56</f>
        <v>3.5357142857142856</v>
      </c>
      <c r="R60" s="109">
        <f>[1]Анк_Р!I58/[1]Анк_Р!I56</f>
        <v>3.4285714285714284</v>
      </c>
      <c r="S60" s="109">
        <f>[1]Анк_Р!J58/[1]Анк_Р!J56</f>
        <v>3.903225806451613</v>
      </c>
      <c r="T60" s="109">
        <f>[1]Анк_Р!K58/[1]Анк_Р!K56</f>
        <v>3.873015873015873</v>
      </c>
      <c r="U60" s="109">
        <f>[1]Анк_Р!L58/[1]Анк_Р!L56</f>
        <v>3.0754716981132075</v>
      </c>
    </row>
    <row r="61" spans="1:21" ht="42.75" customHeight="1" x14ac:dyDescent="0.2">
      <c r="A61" s="192"/>
      <c r="B61" s="197"/>
      <c r="C61" s="197"/>
      <c r="D61" s="196"/>
      <c r="E61" s="108" t="str">
        <f>[1]Анк_П!B53</f>
        <v xml:space="preserve">вопрос 18. Как бы Вы оценили условия организации обучения и воспитания обучающихся с ограниченными возможностями здоровья и инвалидов </v>
      </c>
      <c r="F61" s="150" t="s">
        <v>174</v>
      </c>
      <c r="G61" s="8">
        <v>5</v>
      </c>
      <c r="H61" s="99" t="s">
        <v>42</v>
      </c>
      <c r="I61" s="100" t="s">
        <v>257</v>
      </c>
      <c r="J61" s="154">
        <f t="shared" si="3"/>
        <v>5</v>
      </c>
      <c r="K61" s="154">
        <f t="shared" si="4"/>
        <v>3.4393939393939394</v>
      </c>
      <c r="L61" s="154">
        <f t="shared" si="5"/>
        <v>4.012116171018782</v>
      </c>
      <c r="M61" s="109">
        <f>[1]Анк_П!D55/[1]Анк_П!D53</f>
        <v>3.8823529411764706</v>
      </c>
      <c r="N61" s="109">
        <f>[1]Анк_П!E55/[1]Анк_П!E53</f>
        <v>3.4393939393939394</v>
      </c>
      <c r="O61" s="109">
        <f>[1]Анк_П!F55/[1]Анк_П!F53</f>
        <v>3.8536585365853657</v>
      </c>
      <c r="P61" s="109">
        <f>[1]Анк_П!G55/[1]Анк_П!G53</f>
        <v>3.6455696202531644</v>
      </c>
      <c r="Q61" s="109">
        <f>[1]Анк_П!H55/[1]Анк_П!H53</f>
        <v>4.2368421052631575</v>
      </c>
      <c r="R61" s="109">
        <f>[1]Анк_П!I55/[1]Анк_П!I53</f>
        <v>3.7272727272727271</v>
      </c>
      <c r="S61" s="109">
        <f>[1]Анк_П!J55/[1]Анк_П!J53</f>
        <v>4.3043478260869561</v>
      </c>
      <c r="T61" s="109">
        <f>[1]Анк_П!K55/[1]Анк_П!K53</f>
        <v>4.0196078431372548</v>
      </c>
      <c r="U61" s="109">
        <f>[1]Анк_П!L55/[1]Анк_П!L53</f>
        <v>5</v>
      </c>
    </row>
    <row r="62" spans="1:21" s="111" customFormat="1" ht="13.5" x14ac:dyDescent="0.2">
      <c r="A62" s="192"/>
      <c r="B62" s="110"/>
      <c r="D62" s="112"/>
      <c r="E62" s="110"/>
      <c r="F62" s="119"/>
      <c r="G62" s="114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9"/>
      <c r="U62" s="119"/>
    </row>
    <row r="63" spans="1:21" s="103" customFormat="1" ht="66" customHeight="1" x14ac:dyDescent="0.25">
      <c r="A63" s="182" t="s">
        <v>122</v>
      </c>
      <c r="B63" s="183" t="s">
        <v>136</v>
      </c>
      <c r="C63" s="183" t="s">
        <v>153</v>
      </c>
      <c r="D63" s="194">
        <v>56</v>
      </c>
      <c r="E63" s="116" t="s">
        <v>74</v>
      </c>
      <c r="F63" s="151" t="s">
        <v>172</v>
      </c>
      <c r="G63" s="151">
        <v>10</v>
      </c>
      <c r="H63" s="149" t="s">
        <v>258</v>
      </c>
      <c r="I63" s="149" t="s">
        <v>179</v>
      </c>
      <c r="J63" s="96">
        <f>MAX(M63:U63)</f>
        <v>9.5267489711934168</v>
      </c>
      <c r="K63" s="96">
        <f>MIN(M63:U63)</f>
        <v>6.901408450704225</v>
      </c>
      <c r="L63" s="96">
        <f>(SUM(M63:U63))/$L$85</f>
        <v>8.6199998003731686</v>
      </c>
      <c r="M63" s="102">
        <f>([1]Анк_Р!D60+[1]Анк_О!D60)/([1]Анк_Р!D59+[1]Анк_О!D59)*10</f>
        <v>7.7695167286245344</v>
      </c>
      <c r="N63" s="102">
        <f>([1]Анк_Р!E60+[1]Анк_О!E60)/([1]Анк_Р!E59+[1]Анк_О!E59)*10</f>
        <v>8.8073394495412849</v>
      </c>
      <c r="O63" s="102">
        <f>([1]Анк_Р!F60+[1]Анк_О!F60)/([1]Анк_Р!F59+[1]Анк_О!F59)*10</f>
        <v>9.5267489711934168</v>
      </c>
      <c r="P63" s="102">
        <f>([1]Анк_Р!G60+[1]Анк_О!G60)/([1]Анк_Р!G59+[1]Анк_О!G59)*10</f>
        <v>8.3850931677018643</v>
      </c>
      <c r="Q63" s="102">
        <f>([1]Анк_Р!H60+[1]Анк_О!H60)/([1]Анк_Р!H59+[1]Анк_О!H59)*10</f>
        <v>9.4964028776978413</v>
      </c>
      <c r="R63" s="102">
        <f>([1]Анк_Р!I60+[1]Анк_О!I60)/([1]Анк_Р!I59+[1]Анк_О!I59)*10</f>
        <v>6.901408450704225</v>
      </c>
      <c r="S63" s="102">
        <f>([1]Анк_Р!J60+[1]Анк_О!J60)/([1]Анк_Р!J59+[1]Анк_О!J59)*10</f>
        <v>8.8215488215488218</v>
      </c>
      <c r="T63" s="102">
        <f>([1]Анк_Р!K60+[1]Анк_О!K60)/([1]Анк_Р!K59+[1]Анк_О!K59)*10</f>
        <v>8.8888888888888893</v>
      </c>
      <c r="U63" s="102">
        <f>([1]Анк_Р!L60+[1]Анк_О!L60)/([1]Анк_Р!L59+[1]Анк_О!L59)*10</f>
        <v>8.9830508474576281</v>
      </c>
    </row>
    <row r="64" spans="1:21" ht="44.25" customHeight="1" x14ac:dyDescent="0.2">
      <c r="A64" s="182"/>
      <c r="B64" s="184"/>
      <c r="C64" s="184"/>
      <c r="D64" s="195"/>
      <c r="E64" s="108" t="str">
        <f>[1]Анк_Р!B59</f>
        <v>вопрос 20. Как бы Вы оценили доброжелательность и вежливость работников организации</v>
      </c>
      <c r="F64" s="150" t="s">
        <v>173</v>
      </c>
      <c r="G64" s="99">
        <v>10</v>
      </c>
      <c r="H64" s="8" t="s">
        <v>177</v>
      </c>
      <c r="I64" s="100" t="s">
        <v>179</v>
      </c>
      <c r="J64" s="154">
        <f>MAX(M64:U64)</f>
        <v>9.8347107438016543</v>
      </c>
      <c r="K64" s="154">
        <f>MIN(M64:U64)</f>
        <v>7.3809523809523814</v>
      </c>
      <c r="L64" s="154">
        <f>(SUM(M64:U64))/$L$85</f>
        <v>9.0351565898148998</v>
      </c>
      <c r="M64" s="109">
        <f>[1]Анк_Р!D60/[1]Анк_Р!D59*10</f>
        <v>8.074534161490682</v>
      </c>
      <c r="N64" s="109">
        <f>[1]Анк_Р!E60/[1]Анк_Р!E59*10</f>
        <v>9.6984924623115578</v>
      </c>
      <c r="O64" s="109">
        <f>[1]Анк_Р!F60/[1]Анк_Р!F59*10</f>
        <v>9.8347107438016543</v>
      </c>
      <c r="P64" s="109">
        <f>[1]Анк_Р!G60/[1]Анк_Р!G59*10</f>
        <v>9.1304347826086953</v>
      </c>
      <c r="Q64" s="109">
        <f>[1]Анк_Р!H60/[1]Анк_Р!H59*10</f>
        <v>9.8214285714285712</v>
      </c>
      <c r="R64" s="109">
        <f>[1]Анк_Р!I60/[1]Анк_Р!I59*10</f>
        <v>7.3809523809523814</v>
      </c>
      <c r="S64" s="109">
        <f>[1]Анк_Р!J60/[1]Анк_Р!J59*10</f>
        <v>9.112903225806452</v>
      </c>
      <c r="T64" s="109">
        <f>[1]Анк_Р!K60/[1]Анк_Р!K59*10</f>
        <v>9.2063492063492056</v>
      </c>
      <c r="U64" s="109">
        <f>[1]Анк_Р!L60/[1]Анк_Р!L59*10</f>
        <v>9.0566037735849054</v>
      </c>
    </row>
    <row r="65" spans="1:21" ht="52.5" customHeight="1" x14ac:dyDescent="0.2">
      <c r="A65" s="182"/>
      <c r="B65" s="185"/>
      <c r="C65" s="185"/>
      <c r="D65" s="196"/>
      <c r="E65" s="108" t="str">
        <f>[1]Анк_О!B59</f>
        <v>вопрос 20. Как бы Ты оценил доброжелательность и вежливость педагогов школы и других работников организации</v>
      </c>
      <c r="F65" s="150" t="s">
        <v>199</v>
      </c>
      <c r="G65" s="99">
        <v>10</v>
      </c>
      <c r="H65" s="8" t="s">
        <v>177</v>
      </c>
      <c r="I65" s="100" t="s">
        <v>179</v>
      </c>
      <c r="J65" s="154">
        <f t="shared" ref="J65:J68" si="6">MAX(M65:U65)</f>
        <v>9.2771084337349397</v>
      </c>
      <c r="K65" s="154">
        <f t="shared" ref="K65:K68" si="7">MIN(M65:U65)</f>
        <v>6.2068965517241379</v>
      </c>
      <c r="L65" s="154">
        <f t="shared" ref="L65:L68" si="8">(SUM(M65:U65))/$L$85</f>
        <v>7.9372461480250296</v>
      </c>
      <c r="M65" s="109">
        <f>[1]Анк_О!D60/[1]Анк_О!D59*10</f>
        <v>7.3148148148148149</v>
      </c>
      <c r="N65" s="109">
        <f>[1]Анк_О!E60/[1]Анк_О!E59*10</f>
        <v>7.421875</v>
      </c>
      <c r="O65" s="109">
        <f>[1]Анк_О!F60/[1]Анк_О!F59*10</f>
        <v>9.221311475409836</v>
      </c>
      <c r="P65" s="109">
        <f>[1]Анк_О!G60/[1]Анк_О!G59*10</f>
        <v>7.6397515527950315</v>
      </c>
      <c r="Q65" s="109">
        <f>[1]Анк_О!H60/[1]Анк_О!H59*10</f>
        <v>9.2771084337349397</v>
      </c>
      <c r="R65" s="109">
        <f>[1]Анк_О!I60/[1]Анк_О!I59*10</f>
        <v>6.2068965517241379</v>
      </c>
      <c r="S65" s="109">
        <f>[1]Анк_О!J60/[1]Анк_О!J59*10</f>
        <v>8.6127167630057802</v>
      </c>
      <c r="T65" s="109">
        <f>[1]Анк_О!K60/[1]Анк_О!K59*10</f>
        <v>7.4074074074074066</v>
      </c>
      <c r="U65" s="109">
        <f>[1]Анк_О!L60/[1]Анк_О!L59*10</f>
        <v>8.3333333333333339</v>
      </c>
    </row>
    <row r="66" spans="1:21" s="103" customFormat="1" ht="57.75" customHeight="1" x14ac:dyDescent="0.25">
      <c r="A66" s="182"/>
      <c r="B66" s="189" t="s">
        <v>137</v>
      </c>
      <c r="C66" s="189" t="s">
        <v>154</v>
      </c>
      <c r="D66" s="194">
        <v>57</v>
      </c>
      <c r="E66" s="116" t="s">
        <v>76</v>
      </c>
      <c r="F66" s="151" t="s">
        <v>172</v>
      </c>
      <c r="G66" s="151">
        <v>10</v>
      </c>
      <c r="H66" s="149" t="s">
        <v>258</v>
      </c>
      <c r="I66" s="149" t="s">
        <v>179</v>
      </c>
      <c r="J66" s="96">
        <f t="shared" si="6"/>
        <v>9.7122302158273381</v>
      </c>
      <c r="K66" s="96">
        <f t="shared" si="7"/>
        <v>7.464788732394366</v>
      </c>
      <c r="L66" s="96">
        <f t="shared" si="8"/>
        <v>8.7761462284085461</v>
      </c>
      <c r="M66" s="102">
        <f>([1]Анк_Р!D63+[1]Анк_О!D63)/([1]Анк_Р!D62+[1]Анк_О!D62)*10</f>
        <v>8.0297397769516738</v>
      </c>
      <c r="N66" s="102">
        <f>([1]Анк_Р!E63+[1]Анк_О!E63)/([1]Анк_Р!E62+[1]Анк_О!E62)*10</f>
        <v>9.3577981651376145</v>
      </c>
      <c r="O66" s="102">
        <f>([1]Анк_Р!F63+[1]Анк_О!F63)/([1]Анк_Р!F62+[1]Анк_О!F62)*10</f>
        <v>9.567901234567902</v>
      </c>
      <c r="P66" s="102">
        <f>([1]Анк_Р!G63+[1]Анк_О!G63)/([1]Анк_Р!G62+[1]Анк_О!G62)*10</f>
        <v>8.6024844720496887</v>
      </c>
      <c r="Q66" s="102">
        <f>([1]Анк_Р!H63+[1]Анк_О!H63)/([1]Анк_Р!H62+[1]Анк_О!H62)*10</f>
        <v>9.7122302158273381</v>
      </c>
      <c r="R66" s="102">
        <f>([1]Анк_Р!I63+[1]Анк_О!I63)/([1]Анк_Р!I62+[1]Анк_О!I62)*10</f>
        <v>7.464788732394366</v>
      </c>
      <c r="S66" s="102">
        <f>([1]Анк_Р!J63+[1]Анк_О!J63)/([1]Анк_Р!J62+[1]Анк_О!J62)*10</f>
        <v>8.8215488215488218</v>
      </c>
      <c r="T66" s="102">
        <f>([1]Анк_Р!K63+[1]Анк_О!K63)/([1]Анк_Р!K62+[1]Анк_О!K62)*10</f>
        <v>8.9542483660130721</v>
      </c>
      <c r="U66" s="102">
        <f>([1]Анк_Р!L63+[1]Анк_О!L63)/([1]Анк_Р!L62+[1]Анк_О!L62)*10</f>
        <v>8.4745762711864394</v>
      </c>
    </row>
    <row r="67" spans="1:21" ht="39" customHeight="1" x14ac:dyDescent="0.2">
      <c r="A67" s="182"/>
      <c r="B67" s="190"/>
      <c r="C67" s="190"/>
      <c r="D67" s="195"/>
      <c r="E67" s="108" t="str">
        <f>[1]Анк_Р!B62</f>
        <v>вопрос 21. Как бы Вы оценили компетентность (профессионализм) работников организации</v>
      </c>
      <c r="F67" s="150" t="s">
        <v>173</v>
      </c>
      <c r="G67" s="99">
        <v>10</v>
      </c>
      <c r="H67" s="8" t="s">
        <v>177</v>
      </c>
      <c r="I67" s="100" t="s">
        <v>179</v>
      </c>
      <c r="J67" s="154">
        <f t="shared" si="6"/>
        <v>9.8347107438016543</v>
      </c>
      <c r="K67" s="154">
        <f t="shared" si="7"/>
        <v>7.8571428571428568</v>
      </c>
      <c r="L67" s="154">
        <f t="shared" si="8"/>
        <v>9.0334903964052167</v>
      </c>
      <c r="M67" s="109">
        <f>[1]Анк_Р!D63/[1]Анк_Р!D62*10</f>
        <v>8.1987577639751557</v>
      </c>
      <c r="N67" s="109">
        <f>[1]Анк_Р!E63/[1]Анк_Р!E62*10</f>
        <v>9.7989949748743719</v>
      </c>
      <c r="O67" s="109">
        <f>[1]Анк_Р!F63/[1]Анк_Р!F62*10</f>
        <v>9.8347107438016543</v>
      </c>
      <c r="P67" s="109">
        <f>[1]Анк_Р!G63/[1]Анк_Р!G62*10</f>
        <v>9.1925465838509304</v>
      </c>
      <c r="Q67" s="109">
        <f>[1]Анк_Р!H63/[1]Анк_Р!H62*10</f>
        <v>9.8214285714285712</v>
      </c>
      <c r="R67" s="109">
        <f>[1]Анк_Р!I63/[1]Анк_Р!I62*10</f>
        <v>7.8571428571428568</v>
      </c>
      <c r="S67" s="109">
        <f>[1]Анк_Р!J63/[1]Анк_Р!J62*10</f>
        <v>8.870967741935484</v>
      </c>
      <c r="T67" s="109">
        <f>[1]Анк_Р!K63/[1]Анк_Р!K62*10</f>
        <v>9.0476190476190474</v>
      </c>
      <c r="U67" s="109">
        <f>[1]Анк_Р!L63/[1]Анк_Р!L62*10</f>
        <v>8.6792452830188687</v>
      </c>
    </row>
    <row r="68" spans="1:21" ht="49.5" customHeight="1" x14ac:dyDescent="0.2">
      <c r="A68" s="182"/>
      <c r="B68" s="191"/>
      <c r="C68" s="191"/>
      <c r="D68" s="196"/>
      <c r="E68" s="108" t="str">
        <f>[1]Анк_О!B62</f>
        <v>вопрос 21. Как бы Ты оценил компетентность (профессионализм) педагогов школы</v>
      </c>
      <c r="F68" s="150" t="s">
        <v>199</v>
      </c>
      <c r="G68" s="99">
        <v>10</v>
      </c>
      <c r="H68" s="8" t="s">
        <v>177</v>
      </c>
      <c r="I68" s="100" t="s">
        <v>179</v>
      </c>
      <c r="J68" s="154">
        <f t="shared" si="6"/>
        <v>9.6385542168674689</v>
      </c>
      <c r="K68" s="154">
        <f t="shared" si="7"/>
        <v>6.6666666666666661</v>
      </c>
      <c r="L68" s="154">
        <f t="shared" si="8"/>
        <v>8.2524191244857192</v>
      </c>
      <c r="M68" s="109">
        <f>[1]Анк_О!D63/[1]Анк_О!D62*10</f>
        <v>7.7777777777777777</v>
      </c>
      <c r="N68" s="109">
        <f>[1]Анк_О!E63/[1]Анк_О!E62*10</f>
        <v>8.671875</v>
      </c>
      <c r="O68" s="109">
        <f>[1]Анк_О!F63/[1]Анк_О!F62*10</f>
        <v>9.3032786885245891</v>
      </c>
      <c r="P68" s="109">
        <f>[1]Анк_О!G63/[1]Анк_О!G62*10</f>
        <v>8.012422360248447</v>
      </c>
      <c r="Q68" s="109">
        <f>[1]Анк_О!H63/[1]Анк_О!H62*10</f>
        <v>9.6385542168674689</v>
      </c>
      <c r="R68" s="109">
        <f>[1]Анк_О!I63/[1]Анк_О!I62*10</f>
        <v>6.8965517241379315</v>
      </c>
      <c r="S68" s="109">
        <f>[1]Анк_О!J63/[1]Анк_О!J62*10</f>
        <v>8.7861271676300579</v>
      </c>
      <c r="T68" s="109">
        <f>[1]Анк_О!K63/[1]Анк_О!K62*10</f>
        <v>8.518518518518519</v>
      </c>
      <c r="U68" s="109">
        <f>[1]Анк_О!L63/[1]Анк_О!L62*10</f>
        <v>6.6666666666666661</v>
      </c>
    </row>
    <row r="69" spans="1:21" s="122" customFormat="1" ht="13.5" x14ac:dyDescent="0.2">
      <c r="A69" s="182"/>
      <c r="B69" s="110"/>
      <c r="C69" s="110"/>
      <c r="D69" s="110"/>
      <c r="E69" s="11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1"/>
      <c r="U69" s="119"/>
    </row>
    <row r="70" spans="1:21" ht="72" customHeight="1" x14ac:dyDescent="0.2">
      <c r="A70" s="182" t="s">
        <v>123</v>
      </c>
      <c r="B70" s="183" t="s">
        <v>138</v>
      </c>
      <c r="C70" s="183" t="s">
        <v>155</v>
      </c>
      <c r="D70" s="186">
        <v>58</v>
      </c>
      <c r="E70" s="116" t="s">
        <v>78</v>
      </c>
      <c r="F70" s="151" t="s">
        <v>172</v>
      </c>
      <c r="G70" s="151">
        <v>10</v>
      </c>
      <c r="H70" s="149" t="s">
        <v>258</v>
      </c>
      <c r="I70" s="149" t="s">
        <v>179</v>
      </c>
      <c r="J70" s="96">
        <f>MAX(M70:U70)</f>
        <v>9.5945945945945947</v>
      </c>
      <c r="K70" s="96">
        <f>MIN(M70:U70)</f>
        <v>6.3076923076923075</v>
      </c>
      <c r="L70" s="96">
        <f>(SUM(M70:U70))/$L$85</f>
        <v>8.2662110629077752</v>
      </c>
      <c r="M70" s="102">
        <f>([1]Анк_Р!D27+[1]Анк_О!D21+[1]Анк_О!D24)/([1]Анк_Р!D26+[1]Анк_О!D20+[1]Анк_О!D23)*10</f>
        <v>7.8249336870026518</v>
      </c>
      <c r="N70" s="102">
        <f>([1]Анк_Р!E27+[1]Анк_О!E21+[1]Анк_О!E24)/([1]Анк_Р!E26+[1]Анк_О!E20+[1]Анк_О!E23)*10</f>
        <v>8.5054945054945055</v>
      </c>
      <c r="O70" s="102">
        <f>([1]Анк_Р!F27+[1]Анк_О!F21+[1]Анк_О!F24)/([1]Анк_Р!F26+[1]Анк_О!F20+[1]Анк_О!F23)*10</f>
        <v>9.4246575342465757</v>
      </c>
      <c r="P70" s="102">
        <f>([1]Анк_Р!G27+[1]Анк_О!G21+[1]Анк_О!G24)/([1]Анк_Р!G26+[1]Анк_О!G20+[1]Анк_О!G23)*10</f>
        <v>7.9917184265010359</v>
      </c>
      <c r="Q70" s="102">
        <f>([1]Анк_Р!H27+[1]Анк_О!H21+[1]Анк_О!H24)/([1]Анк_Р!H26+[1]Анк_О!H20+[1]Анк_О!H23)*10</f>
        <v>9.5945945945945947</v>
      </c>
      <c r="R70" s="102">
        <f>([1]Анк_Р!I27+[1]Анк_О!I21+[1]Анк_О!I24)/([1]Анк_Р!I26+[1]Анк_О!I20+[1]Анк_О!I23)*10</f>
        <v>6.8000000000000007</v>
      </c>
      <c r="S70" s="102">
        <f>([1]Анк_Р!J27+[1]Анк_О!J21+[1]Анк_О!J24)/([1]Анк_Р!J26+[1]Анк_О!J20+[1]Анк_О!J23)*10</f>
        <v>8.4468085106382986</v>
      </c>
      <c r="T70" s="102">
        <f>([1]Анк_Р!K27+[1]Анк_О!K21+[1]Анк_О!K24)/([1]Анк_Р!K26+[1]Анк_О!K20+[1]Анк_О!K23)*10</f>
        <v>9.5</v>
      </c>
      <c r="U70" s="102">
        <f>([1]Анк_Р!L27+[1]Анк_О!L21+[1]Анк_О!L24)/([1]Анк_Р!L26+[1]Анк_О!L20+[1]Анк_О!L23)*10</f>
        <v>6.3076923076923075</v>
      </c>
    </row>
    <row r="71" spans="1:21" ht="50.25" customHeight="1" x14ac:dyDescent="0.2">
      <c r="A71" s="182"/>
      <c r="B71" s="184"/>
      <c r="C71" s="184"/>
      <c r="D71" s="187"/>
      <c r="E71" s="108" t="str">
        <f>[1]Анк_Р!B26</f>
        <v>вопрос 9. Как бы Вы оценили оснащенность организации компьютерами, оборудованием, интерактивными досками и столами</v>
      </c>
      <c r="F71" s="150" t="s">
        <v>173</v>
      </c>
      <c r="G71" s="99">
        <v>10</v>
      </c>
      <c r="H71" s="8" t="s">
        <v>177</v>
      </c>
      <c r="I71" s="100" t="s">
        <v>179</v>
      </c>
      <c r="J71" s="154">
        <f>MAX(M71:U71)</f>
        <v>9.761904761904761</v>
      </c>
      <c r="K71" s="154">
        <f>MIN(M71:U71)</f>
        <v>6.7924528301886786</v>
      </c>
      <c r="L71" s="154">
        <f>(SUM(M71:U71))/$L$85</f>
        <v>8.6743713230826174</v>
      </c>
      <c r="M71" s="109">
        <f>[1]Анк_Р!D27/[1]Анк_Р!D26*10</f>
        <v>7.7018633540372674</v>
      </c>
      <c r="N71" s="109">
        <f>[1]Анк_Р!E27/[1]Анк_Р!E26*10</f>
        <v>9.3467336683417095</v>
      </c>
      <c r="O71" s="109">
        <f>[1]Анк_Р!F27/[1]Анк_Р!F26*10</f>
        <v>9.7107438016528924</v>
      </c>
      <c r="P71" s="109">
        <f>[1]Анк_Р!G27/[1]Анк_Р!G26*10</f>
        <v>8.8819875776397517</v>
      </c>
      <c r="Q71" s="109">
        <f>[1]Анк_Р!H27/[1]Анк_Р!H26*10</f>
        <v>9.4642857142857135</v>
      </c>
      <c r="R71" s="109">
        <f>[1]Анк_Р!I27/[1]Анк_Р!I26*10</f>
        <v>7.6190476190476186</v>
      </c>
      <c r="S71" s="109">
        <f>[1]Анк_Р!J27/[1]Анк_Р!J26*10</f>
        <v>8.7903225806451619</v>
      </c>
      <c r="T71" s="109">
        <f>[1]Анк_Р!K27/[1]Анк_Р!K26*10</f>
        <v>9.761904761904761</v>
      </c>
      <c r="U71" s="109">
        <f>[1]Анк_Р!L27/[1]Анк_Р!L26*10</f>
        <v>6.7924528301886786</v>
      </c>
    </row>
    <row r="72" spans="1:21" ht="42" customHeight="1" x14ac:dyDescent="0.2">
      <c r="A72" s="182"/>
      <c r="B72" s="184"/>
      <c r="C72" s="184"/>
      <c r="D72" s="187"/>
      <c r="E72" s="108" t="str">
        <f>[1]Анк_О!B20</f>
        <v>вопрос 7. Как бы Ты оценил удобство помещений и кабинетов для проведения занятий в школе</v>
      </c>
      <c r="F72" s="150" t="s">
        <v>199</v>
      </c>
      <c r="G72" s="99">
        <v>10</v>
      </c>
      <c r="H72" s="8" t="s">
        <v>177</v>
      </c>
      <c r="I72" s="100" t="s">
        <v>179</v>
      </c>
      <c r="J72" s="154">
        <f t="shared" ref="J72:J81" si="9">MAX(M72:U72)</f>
        <v>9.7590361445783138</v>
      </c>
      <c r="K72" s="154">
        <f t="shared" ref="K72:K81" si="10">MIN(M72:U72)</f>
        <v>5</v>
      </c>
      <c r="L72" s="154">
        <f t="shared" ref="L72:L81" si="11">(SUM(M72:U72))/$L$85</f>
        <v>7.7785004678590086</v>
      </c>
      <c r="M72" s="109">
        <f>[1]Анк_О!D21/[1]Анк_О!D20*10</f>
        <v>7.5925925925925934</v>
      </c>
      <c r="N72" s="109">
        <f>[1]Анк_О!E21/[1]Анк_О!E20*10</f>
        <v>7.8125</v>
      </c>
      <c r="O72" s="109">
        <f>[1]Анк_О!F21/[1]Анк_О!F20*10</f>
        <v>9.3442622950819683</v>
      </c>
      <c r="P72" s="109">
        <f>[1]Анк_О!G21/[1]Анк_О!G20*10</f>
        <v>7.8260869565217392</v>
      </c>
      <c r="Q72" s="109">
        <f>[1]Анк_О!H21/[1]Анк_О!H20*10</f>
        <v>9.7590361445783138</v>
      </c>
      <c r="R72" s="109">
        <f>[1]Анк_О!I21/[1]Анк_О!I20*10</f>
        <v>5.5172413793103452</v>
      </c>
      <c r="S72" s="109">
        <f>[1]Анк_О!J21/[1]Анк_О!J20*10</f>
        <v>8.2658959537572247</v>
      </c>
      <c r="T72" s="109">
        <f>[1]Анк_О!K21/[1]Анк_О!K20*10</f>
        <v>8.8888888888888893</v>
      </c>
      <c r="U72" s="109">
        <f>[1]Анк_О!L21/[1]Анк_О!L20*10</f>
        <v>5</v>
      </c>
    </row>
    <row r="73" spans="1:21" ht="55.5" customHeight="1" x14ac:dyDescent="0.2">
      <c r="A73" s="182"/>
      <c r="B73" s="185"/>
      <c r="C73" s="185"/>
      <c r="D73" s="188"/>
      <c r="E73" s="108" t="str">
        <f>[1]Анк_О!B23</f>
        <v>вопрос 8. Как бы Ты оценил материально-техническую оснащенность школы и класса компьютерами, оборудованием, интерактивными досками и столами</v>
      </c>
      <c r="F73" s="150" t="s">
        <v>199</v>
      </c>
      <c r="G73" s="99">
        <v>10</v>
      </c>
      <c r="H73" s="8" t="s">
        <v>177</v>
      </c>
      <c r="I73" s="100" t="s">
        <v>179</v>
      </c>
      <c r="J73" s="154">
        <f t="shared" si="9"/>
        <v>9.5180722891566258</v>
      </c>
      <c r="K73" s="154">
        <f t="shared" si="10"/>
        <v>3.333333333333333</v>
      </c>
      <c r="L73" s="154">
        <f t="shared" si="11"/>
        <v>7.7375674541313755</v>
      </c>
      <c r="M73" s="109">
        <f>[1]Анк_О!D24/[1]Анк_О!D23*10</f>
        <v>8.2407407407407405</v>
      </c>
      <c r="N73" s="109">
        <f>[1]Анк_О!E24/[1]Анк_О!E23*10</f>
        <v>7.890625</v>
      </c>
      <c r="O73" s="109">
        <f>[1]Анк_О!F24/[1]Анк_О!F23*10</f>
        <v>9.221311475409836</v>
      </c>
      <c r="P73" s="109">
        <f>[1]Анк_О!G24/[1]Анк_О!G23*10</f>
        <v>7.2670807453416151</v>
      </c>
      <c r="Q73" s="109">
        <f>[1]Анк_О!H24/[1]Анк_О!H23*10</f>
        <v>9.5180722891566258</v>
      </c>
      <c r="R73" s="109">
        <f>[1]Анк_О!I24/[1]Анк_О!I23*10</f>
        <v>6.8965517241379315</v>
      </c>
      <c r="S73" s="109">
        <f>[1]Анк_О!J24/[1]Анк_О!J23*10</f>
        <v>8.3815028901734099</v>
      </c>
      <c r="T73" s="109">
        <f>[1]Анк_О!K24/[1]Анк_О!K23*10</f>
        <v>8.8888888888888893</v>
      </c>
      <c r="U73" s="109">
        <f>[1]Анк_О!L24/[1]Анк_О!L23*10</f>
        <v>3.333333333333333</v>
      </c>
    </row>
    <row r="74" spans="1:21" s="103" customFormat="1" ht="64.5" customHeight="1" x14ac:dyDescent="0.25">
      <c r="A74" s="182"/>
      <c r="B74" s="189" t="s">
        <v>139</v>
      </c>
      <c r="C74" s="192" t="s">
        <v>156</v>
      </c>
      <c r="D74" s="193">
        <v>59</v>
      </c>
      <c r="E74" s="116" t="s">
        <v>80</v>
      </c>
      <c r="F74" s="151" t="s">
        <v>172</v>
      </c>
      <c r="G74" s="151">
        <v>10</v>
      </c>
      <c r="H74" s="149" t="s">
        <v>258</v>
      </c>
      <c r="I74" s="149" t="s">
        <v>179</v>
      </c>
      <c r="J74" s="96">
        <f t="shared" si="9"/>
        <v>9.4444444444444446</v>
      </c>
      <c r="K74" s="96">
        <f t="shared" si="10"/>
        <v>7.183098591549296</v>
      </c>
      <c r="L74" s="96">
        <f t="shared" si="11"/>
        <v>8.4349320502229386</v>
      </c>
      <c r="M74" s="102">
        <f>([1]Анк_Р!D66+[1]Анк_Р!D69+[1]Анк_О!D66+[1]Анк_О!D69)/([1]Анк_Р!D65+[1]Анк_Р!D68+[1]Анк_О!D65+[1]Анк_О!D68)*10</f>
        <v>7.7881040892193312</v>
      </c>
      <c r="N74" s="102">
        <f>([1]Анк_Р!E66+[1]Анк_Р!E69+[1]Анк_О!E66+[1]Анк_О!E69)/([1]Анк_Р!E65+[1]Анк_Р!E68+[1]Анк_О!E65+[1]Анк_О!E68)*10</f>
        <v>8.8226299694189603</v>
      </c>
      <c r="O74" s="102">
        <f>([1]Анк_Р!F66+[1]Анк_Р!F69+[1]Анк_О!F66+[1]Анк_О!F69)/([1]Анк_Р!F65+[1]Анк_Р!F68+[1]Анк_О!F65+[1]Анк_О!F68)*10</f>
        <v>9.4444444444444446</v>
      </c>
      <c r="P74" s="102">
        <f>([1]Анк_Р!G66+[1]Анк_Р!G69+[1]Анк_О!G66+[1]Анк_О!G69)/([1]Анк_Р!G65+[1]Анк_Р!G68+[1]Анк_О!G65+[1]Анк_О!G68)*10</f>
        <v>7.7950310559006208</v>
      </c>
      <c r="Q74" s="102">
        <f>([1]Анк_Р!H66+[1]Анк_Р!H69+[1]Анк_О!H66+[1]Анк_О!H69)/([1]Анк_Р!H65+[1]Анк_Р!H68+[1]Анк_О!H65+[1]Анк_О!H68)*10</f>
        <v>8.9208633093525176</v>
      </c>
      <c r="R74" s="102">
        <f>([1]Анк_Р!I66+[1]Анк_Р!I69+[1]Анк_О!I66+[1]Анк_О!I69)/([1]Анк_Р!I65+[1]Анк_Р!I68+[1]Анк_О!I65+[1]Анк_О!I68)*10</f>
        <v>7.183098591549296</v>
      </c>
      <c r="S74" s="102">
        <f>([1]Анк_Р!J66+[1]Анк_Р!J69+[1]Анк_О!J66+[1]Анк_О!J69)/([1]Анк_Р!J65+[1]Анк_Р!J68+[1]Анк_О!J65+[1]Анк_О!J68)*10</f>
        <v>8.4006734006734014</v>
      </c>
      <c r="T74" s="102">
        <f>([1]Анк_Р!K66+[1]Анк_Р!K69+[1]Анк_О!K66+[1]Анк_О!K69)/([1]Анк_Р!K65+[1]Анк_Р!K68+[1]Анк_О!K65+[1]Анк_О!K68)*10</f>
        <v>9.0849673202614376</v>
      </c>
      <c r="U74" s="102">
        <f>([1]Анк_Р!L66+[1]Анк_Р!L69+[1]Анк_О!L66+[1]Анк_О!L69)/([1]Анк_Р!L65+[1]Анк_Р!L68+[1]Анк_О!L65+[1]Анк_О!L68)*10</f>
        <v>8.4745762711864394</v>
      </c>
    </row>
    <row r="75" spans="1:21" ht="44.25" customHeight="1" x14ac:dyDescent="0.2">
      <c r="A75" s="182"/>
      <c r="B75" s="190"/>
      <c r="C75" s="192"/>
      <c r="D75" s="193"/>
      <c r="E75" s="108" t="str">
        <f>[1]Анк_Р!B65</f>
        <v>вопрос 22. Как бы Вы оценили Вашу удовлетворенность качеством предоставляемых в организации услуг</v>
      </c>
      <c r="F75" s="150" t="s">
        <v>173</v>
      </c>
      <c r="G75" s="99">
        <v>10</v>
      </c>
      <c r="H75" s="8" t="s">
        <v>177</v>
      </c>
      <c r="I75" s="100" t="s">
        <v>179</v>
      </c>
      <c r="J75" s="154">
        <f t="shared" si="9"/>
        <v>10</v>
      </c>
      <c r="K75" s="154">
        <f t="shared" si="10"/>
        <v>7.8571428571428568</v>
      </c>
      <c r="L75" s="154">
        <f t="shared" si="11"/>
        <v>9.021003982109244</v>
      </c>
      <c r="M75" s="109">
        <f>[1]Анк_Р!D66/[1]Анк_Р!D65*10</f>
        <v>8.2608695652173907</v>
      </c>
      <c r="N75" s="109">
        <f>[1]Анк_Р!E66/[1]Анк_Р!E65*10</f>
        <v>9.7487437185929657</v>
      </c>
      <c r="O75" s="109">
        <f>[1]Анк_Р!F66/[1]Анк_Р!F65*10</f>
        <v>9.8760330578512399</v>
      </c>
      <c r="P75" s="109">
        <f>[1]Анк_Р!G66/[1]Анк_Р!G65*10</f>
        <v>9.0683229813664603</v>
      </c>
      <c r="Q75" s="109">
        <f>[1]Анк_Р!H66/[1]Анк_Р!H65*10</f>
        <v>10</v>
      </c>
      <c r="R75" s="109">
        <f>[1]Анк_Р!I66/[1]Анк_Р!I65*10</f>
        <v>7.8571428571428568</v>
      </c>
      <c r="S75" s="109">
        <f>[1]Анк_Р!J66/[1]Анк_Р!J65*10</f>
        <v>8.7903225806451619</v>
      </c>
      <c r="T75" s="109">
        <f>[1]Анк_Р!K66/[1]Анк_Р!K65*10</f>
        <v>9.2857142857142865</v>
      </c>
      <c r="U75" s="109">
        <f>[1]Анк_Р!L66/[1]Анк_Р!L65*10</f>
        <v>8.3018867924528301</v>
      </c>
    </row>
    <row r="76" spans="1:21" ht="50.25" customHeight="1" x14ac:dyDescent="0.2">
      <c r="A76" s="182"/>
      <c r="B76" s="190"/>
      <c r="C76" s="192"/>
      <c r="D76" s="193"/>
      <c r="E76" s="108" t="str">
        <f>[1]Анк_Р!B68</f>
        <v>вопрос 23. Как бы Вы оценили репутацию организации в микрорайоне (районе, городе)</v>
      </c>
      <c r="F76" s="150" t="s">
        <v>173</v>
      </c>
      <c r="G76" s="99">
        <v>10</v>
      </c>
      <c r="H76" s="8" t="s">
        <v>177</v>
      </c>
      <c r="I76" s="100" t="s">
        <v>179</v>
      </c>
      <c r="J76" s="154">
        <f t="shared" si="9"/>
        <v>9.8760330578512399</v>
      </c>
      <c r="K76" s="154">
        <f t="shared" si="10"/>
        <v>7.6190476190476186</v>
      </c>
      <c r="L76" s="154">
        <f t="shared" si="11"/>
        <v>9.0400839736187972</v>
      </c>
      <c r="M76" s="109">
        <f>[1]Анк_Р!D69/[1]Анк_Р!D68*10</f>
        <v>8.2608695652173907</v>
      </c>
      <c r="N76" s="109">
        <f>[1]Анк_Р!E69/[1]Анк_Р!E68*10</f>
        <v>9.2462311557788937</v>
      </c>
      <c r="O76" s="109">
        <f>[1]Анк_Р!F69/[1]Анк_Р!F68*10</f>
        <v>9.8760330578512399</v>
      </c>
      <c r="P76" s="109">
        <f>[1]Анк_Р!G69/[1]Анк_Р!G68*10</f>
        <v>9.1304347826086953</v>
      </c>
      <c r="Q76" s="109">
        <f>[1]Анк_Р!H69/[1]Анк_Р!H68*10</f>
        <v>9.6428571428571423</v>
      </c>
      <c r="R76" s="109">
        <f>[1]Анк_Р!I69/[1]Анк_Р!I68*10</f>
        <v>7.6190476190476186</v>
      </c>
      <c r="S76" s="109">
        <f>[1]Анк_Р!J69/[1]Анк_Р!J68*10</f>
        <v>9.193548387096774</v>
      </c>
      <c r="T76" s="109">
        <f>[1]Анк_Р!K69/[1]Анк_Р!K68*10</f>
        <v>9.5238095238095237</v>
      </c>
      <c r="U76" s="109">
        <f>[1]Анк_Р!L69/[1]Анк_Р!L68*10</f>
        <v>8.8679245283018879</v>
      </c>
    </row>
    <row r="77" spans="1:21" ht="50.25" customHeight="1" x14ac:dyDescent="0.2">
      <c r="A77" s="182"/>
      <c r="B77" s="190"/>
      <c r="C77" s="192"/>
      <c r="D77" s="193"/>
      <c r="E77" s="108" t="str">
        <f>[1]Анк_О!B65</f>
        <v>вопрос 22. Как бы Ты оценил настроение, с которым Ты идешь в школу</v>
      </c>
      <c r="F77" s="150" t="s">
        <v>199</v>
      </c>
      <c r="G77" s="99">
        <v>10</v>
      </c>
      <c r="H77" s="8" t="s">
        <v>177</v>
      </c>
      <c r="I77" s="100" t="s">
        <v>179</v>
      </c>
      <c r="J77" s="154">
        <f t="shared" si="9"/>
        <v>8.7704918032786878</v>
      </c>
      <c r="K77" s="154">
        <f t="shared" si="10"/>
        <v>4.4827586206896548</v>
      </c>
      <c r="L77" s="154">
        <f t="shared" si="11"/>
        <v>6.9802554556159722</v>
      </c>
      <c r="M77" s="109">
        <f>[1]Анк_О!D66/[1]Анк_О!D65*10</f>
        <v>6.2962962962962967</v>
      </c>
      <c r="N77" s="109">
        <f>[1]Анк_О!E66/[1]Анк_О!E65*10</f>
        <v>6.796875</v>
      </c>
      <c r="O77" s="109">
        <f>[1]Анк_О!F66/[1]Анк_О!F65*10</f>
        <v>8.7704918032786878</v>
      </c>
      <c r="P77" s="109">
        <f>[1]Анк_О!G66/[1]Анк_О!G65*10</f>
        <v>5.4658385093167707</v>
      </c>
      <c r="Q77" s="109">
        <f>[1]Анк_О!H66/[1]Анк_О!H65*10</f>
        <v>7.9518072289156629</v>
      </c>
      <c r="R77" s="109">
        <f>[1]Анк_О!I66/[1]Анк_О!I65*10</f>
        <v>4.4827586206896548</v>
      </c>
      <c r="S77" s="109">
        <f>[1]Анк_О!J66/[1]Анк_О!J65*10</f>
        <v>7.6878612716763008</v>
      </c>
      <c r="T77" s="109">
        <f>[1]Анк_О!K66/[1]Анк_О!K65*10</f>
        <v>7.0370370370370372</v>
      </c>
      <c r="U77" s="109">
        <f>[1]Анк_О!L66/[1]Анк_О!L65*10</f>
        <v>8.3333333333333339</v>
      </c>
    </row>
    <row r="78" spans="1:21" ht="50.25" customHeight="1" x14ac:dyDescent="0.2">
      <c r="A78" s="182"/>
      <c r="B78" s="191"/>
      <c r="C78" s="192"/>
      <c r="D78" s="193"/>
      <c r="E78" s="108" t="str">
        <f>[1]Анк_О!B68</f>
        <v>вопрос 23. Как бы Ты оценил Твои достижения в результате посещения школы (успеваемость, возможность общения, состояние здоровья, самостоятельность и т.п.)</v>
      </c>
      <c r="F78" s="150" t="s">
        <v>199</v>
      </c>
      <c r="G78" s="99">
        <v>10</v>
      </c>
      <c r="H78" s="8" t="s">
        <v>177</v>
      </c>
      <c r="I78" s="100" t="s">
        <v>179</v>
      </c>
      <c r="J78" s="154">
        <f t="shared" si="9"/>
        <v>9.2622950819672134</v>
      </c>
      <c r="K78" s="154">
        <f t="shared" si="10"/>
        <v>6.6666666666666661</v>
      </c>
      <c r="L78" s="154">
        <f t="shared" si="11"/>
        <v>8.1588294483740462</v>
      </c>
      <c r="M78" s="109">
        <f>[1]Анк_О!D69/[1]Анк_О!D68*10</f>
        <v>7.8703703703703711</v>
      </c>
      <c r="N78" s="109">
        <f>[1]Анк_О!E69/[1]Анк_О!E68*10</f>
        <v>8.75</v>
      </c>
      <c r="O78" s="109">
        <f>[1]Анк_О!F69/[1]Анк_О!F68*10</f>
        <v>9.2622950819672134</v>
      </c>
      <c r="P78" s="109">
        <f>[1]Анк_О!G69/[1]Анк_О!G68*10</f>
        <v>7.5155279503105588</v>
      </c>
      <c r="Q78" s="109">
        <f>[1]Анк_О!H69/[1]Анк_О!H68*10</f>
        <v>8.6746987951807224</v>
      </c>
      <c r="R78" s="109">
        <f>[1]Анк_О!I69/[1]Анк_О!I68*10</f>
        <v>8.2758620689655178</v>
      </c>
      <c r="S78" s="109">
        <f>[1]Анк_О!J69/[1]Анк_О!J68*10</f>
        <v>8.2658959537572247</v>
      </c>
      <c r="T78" s="109">
        <f>[1]Анк_О!K69/[1]Анк_О!K68*10</f>
        <v>8.148148148148147</v>
      </c>
      <c r="U78" s="109">
        <f>[1]Анк_О!L69/[1]Анк_О!L68*10</f>
        <v>6.6666666666666661</v>
      </c>
    </row>
    <row r="79" spans="1:21" s="103" customFormat="1" ht="66" customHeight="1" x14ac:dyDescent="0.25">
      <c r="A79" s="182"/>
      <c r="B79" s="189" t="s">
        <v>140</v>
      </c>
      <c r="C79" s="189" t="s">
        <v>157</v>
      </c>
      <c r="D79" s="194">
        <v>60</v>
      </c>
      <c r="E79" s="116" t="s">
        <v>82</v>
      </c>
      <c r="F79" s="151" t="s">
        <v>172</v>
      </c>
      <c r="G79" s="151">
        <v>10</v>
      </c>
      <c r="H79" s="149" t="s">
        <v>258</v>
      </c>
      <c r="I79" s="149" t="s">
        <v>179</v>
      </c>
      <c r="J79" s="96">
        <f t="shared" si="9"/>
        <v>9.567901234567902</v>
      </c>
      <c r="K79" s="96">
        <f t="shared" si="10"/>
        <v>6.76056338028169</v>
      </c>
      <c r="L79" s="96">
        <f t="shared" si="11"/>
        <v>8.5060850689346861</v>
      </c>
      <c r="M79" s="102">
        <f>([1]Анк_Р!D75+[1]Анк_О!D75)/([1]Анк_Р!D74+[1]Анк_О!D74)*10</f>
        <v>8.104089219330854</v>
      </c>
      <c r="N79" s="102">
        <f>([1]Анк_Р!E75+[1]Анк_О!E75)/([1]Анк_Р!E74+[1]Анк_О!E74)*10</f>
        <v>8.7767584097859324</v>
      </c>
      <c r="O79" s="102">
        <f>([1]Анк_Р!F75+[1]Анк_О!F75)/([1]Анк_Р!F74+[1]Анк_О!F74)*10</f>
        <v>9.567901234567902</v>
      </c>
      <c r="P79" s="102">
        <f>([1]Анк_Р!G75+[1]Анк_О!G75)/([1]Анк_Р!G74+[1]Анк_О!G74)*10</f>
        <v>8.012422360248447</v>
      </c>
      <c r="Q79" s="102">
        <f>([1]Анк_Р!H75+[1]Анк_О!H75)/([1]Анк_Р!H74+[1]Анк_О!H74)*10</f>
        <v>9.4244604316546763</v>
      </c>
      <c r="R79" s="102">
        <f>([1]Анк_Р!I75+[1]Анк_О!I75)/([1]Анк_Р!I74+[1]Анк_О!I74)*10</f>
        <v>6.76056338028169</v>
      </c>
      <c r="S79" s="102">
        <f>([1]Анк_Р!J75+[1]Анк_О!J75)/([1]Анк_Р!J74+[1]Анк_О!J74)*10</f>
        <v>8.518518518518519</v>
      </c>
      <c r="T79" s="102">
        <f>([1]Анк_Р!K75+[1]Анк_О!K75)/([1]Анк_Р!K74+[1]Анк_О!K74)*10</f>
        <v>9.0849673202614376</v>
      </c>
      <c r="U79" s="102">
        <f>([1]Анк_Р!L75+[1]Анк_О!L75)/([1]Анк_Р!L74+[1]Анк_О!L74)*10</f>
        <v>8.3050847457627128</v>
      </c>
    </row>
    <row r="80" spans="1:21" ht="41.25" customHeight="1" x14ac:dyDescent="0.2">
      <c r="A80" s="182"/>
      <c r="B80" s="190"/>
      <c r="C80" s="190"/>
      <c r="D80" s="195"/>
      <c r="E80" s="108" t="str">
        <f>[1]Анк_Р!B74</f>
        <v>вопрос 25. Готовы ли Вы рекомендовать организацию родственникам и знакомым?</v>
      </c>
      <c r="F80" s="150" t="s">
        <v>173</v>
      </c>
      <c r="G80" s="99">
        <v>10</v>
      </c>
      <c r="H80" s="8" t="s">
        <v>177</v>
      </c>
      <c r="I80" s="100" t="s">
        <v>179</v>
      </c>
      <c r="J80" s="154">
        <f t="shared" si="9"/>
        <v>9.8347107438016543</v>
      </c>
      <c r="K80" s="154">
        <f t="shared" si="10"/>
        <v>8.0952380952380949</v>
      </c>
      <c r="L80" s="154">
        <f t="shared" si="11"/>
        <v>9.0875952133186679</v>
      </c>
      <c r="M80" s="109">
        <f>[1]Анк_Р!D75/[1]Анк_Р!D74*10</f>
        <v>8.3850931677018643</v>
      </c>
      <c r="N80" s="109">
        <f>[1]Анк_Р!E75/[1]Анк_Р!E74*10</f>
        <v>9.6482412060301499</v>
      </c>
      <c r="O80" s="109">
        <f>[1]Анк_Р!F75/[1]Анк_Р!F74*10</f>
        <v>9.8347107438016543</v>
      </c>
      <c r="P80" s="109">
        <f>[1]Анк_Р!G75/[1]Анк_Р!G74*10</f>
        <v>9.1925465838509304</v>
      </c>
      <c r="Q80" s="109">
        <f>[1]Анк_Р!H75/[1]Анк_Р!H74*10</f>
        <v>9.8214285714285712</v>
      </c>
      <c r="R80" s="109">
        <f>[1]Анк_Р!I75/[1]Анк_Р!I74*10</f>
        <v>8.0952380952380949</v>
      </c>
      <c r="S80" s="109">
        <f>[1]Анк_Р!J75/[1]Анк_Р!J74*10</f>
        <v>9.193548387096774</v>
      </c>
      <c r="T80" s="109">
        <f>[1]Анк_Р!K75/[1]Анк_Р!K74*10</f>
        <v>9.1269841269841265</v>
      </c>
      <c r="U80" s="109">
        <f>[1]Анк_Р!L75/[1]Анк_Р!L74*10</f>
        <v>8.4905660377358494</v>
      </c>
    </row>
    <row r="81" spans="1:21" ht="45.75" customHeight="1" x14ac:dyDescent="0.2">
      <c r="A81" s="182"/>
      <c r="B81" s="191"/>
      <c r="C81" s="191"/>
      <c r="D81" s="196"/>
      <c r="E81" s="135" t="str">
        <f>[1]Анк_О!B74</f>
        <v>вопрос 25. Готов ли Ты рекомендовать свою школу друзьям, родственникам и знакомым?</v>
      </c>
      <c r="F81" s="150" t="s">
        <v>199</v>
      </c>
      <c r="G81" s="99">
        <v>10</v>
      </c>
      <c r="H81" s="8" t="s">
        <v>177</v>
      </c>
      <c r="I81" s="100" t="s">
        <v>179</v>
      </c>
      <c r="J81" s="154">
        <f t="shared" si="9"/>
        <v>9.3032786885245891</v>
      </c>
      <c r="K81" s="154">
        <f t="shared" si="10"/>
        <v>4.8275862068965516</v>
      </c>
      <c r="L81" s="154">
        <f t="shared" si="11"/>
        <v>7.6463430399729777</v>
      </c>
      <c r="M81" s="109">
        <f>[1]Анк_О!D75/[1]Анк_О!D74*10</f>
        <v>7.6851851851851851</v>
      </c>
      <c r="N81" s="109">
        <f>[1]Анк_О!E75/[1]Анк_О!E74*10</f>
        <v>7.421875</v>
      </c>
      <c r="O81" s="109">
        <f>[1]Анк_О!F75/[1]Анк_О!F74*10</f>
        <v>9.3032786885245891</v>
      </c>
      <c r="P81" s="109">
        <f>[1]Анк_О!G75/[1]Анк_О!G74*10</f>
        <v>6.8322981366459619</v>
      </c>
      <c r="Q81" s="109">
        <f>[1]Анк_О!H75/[1]Анк_О!H74*10</f>
        <v>9.1566265060240966</v>
      </c>
      <c r="R81" s="109">
        <f>[1]Анк_О!I75/[1]Анк_О!I74*10</f>
        <v>4.8275862068965516</v>
      </c>
      <c r="S81" s="109">
        <f>[1]Анк_О!J75/[1]Анк_О!J74*10</f>
        <v>8.0346820809248563</v>
      </c>
      <c r="T81" s="109">
        <f>[1]Анк_О!K75/[1]Анк_О!K74*10</f>
        <v>8.8888888888888893</v>
      </c>
      <c r="U81" s="109">
        <f>[1]Анк_О!L75/[1]Анк_О!L74*10</f>
        <v>6.6666666666666661</v>
      </c>
    </row>
    <row r="82" spans="1:21" s="111" customFormat="1" ht="13.5" x14ac:dyDescent="0.2">
      <c r="A82" s="182"/>
      <c r="B82" s="110"/>
      <c r="C82" s="110"/>
      <c r="D82" s="110"/>
      <c r="E82" s="123"/>
      <c r="F82" s="119"/>
      <c r="G82" s="114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9"/>
      <c r="U82" s="119"/>
    </row>
    <row r="83" spans="1:21" s="125" customFormat="1" ht="15" x14ac:dyDescent="0.2">
      <c r="A83" s="124" t="s">
        <v>124</v>
      </c>
      <c r="D83" s="126"/>
      <c r="E83" s="126"/>
      <c r="F83" s="127"/>
      <c r="G83" s="128">
        <f>G79+G74+G70+G66+G63+G59+G56+G50+G46+G39+G29+G24+G20+G12+G9+G2</f>
        <v>105</v>
      </c>
      <c r="H83" s="127"/>
      <c r="I83" s="127"/>
      <c r="J83" s="127"/>
      <c r="K83" s="127"/>
      <c r="L83" s="127"/>
      <c r="M83" s="211">
        <f t="shared" ref="M83:U83" si="12">M79+M74+M70+M66+M63+M59+M56+M50+M46+M39+M29+M24+M20+M12+M9+M2</f>
        <v>78.66025235551929</v>
      </c>
      <c r="N83" s="211">
        <f t="shared" si="12"/>
        <v>89.670979529409664</v>
      </c>
      <c r="O83" s="211">
        <f t="shared" si="12"/>
        <v>98.396553447044198</v>
      </c>
      <c r="P83" s="211">
        <f t="shared" si="12"/>
        <v>82.592239399312831</v>
      </c>
      <c r="Q83" s="211">
        <f t="shared" si="12"/>
        <v>90.270193718571804</v>
      </c>
      <c r="R83" s="211">
        <f t="shared" si="12"/>
        <v>73.805029824200417</v>
      </c>
      <c r="S83" s="211">
        <f t="shared" si="12"/>
        <v>85.713744140008018</v>
      </c>
      <c r="T83" s="211">
        <f t="shared" si="12"/>
        <v>91.490458828667883</v>
      </c>
      <c r="U83" s="211">
        <f t="shared" si="12"/>
        <v>77.334931104032819</v>
      </c>
    </row>
    <row r="84" spans="1:21" ht="13.5" thickBot="1" x14ac:dyDescent="0.25"/>
    <row r="85" spans="1:21" ht="14.25" thickBot="1" x14ac:dyDescent="0.3">
      <c r="L85" s="131">
        <v>9</v>
      </c>
      <c r="M85" s="132"/>
    </row>
    <row r="86" spans="1:21" x14ac:dyDescent="0.2">
      <c r="M86" s="132"/>
    </row>
    <row r="87" spans="1:21" x14ac:dyDescent="0.2">
      <c r="M87" s="132"/>
    </row>
    <row r="88" spans="1:21" x14ac:dyDescent="0.2">
      <c r="M88" s="132"/>
    </row>
    <row r="89" spans="1:21" x14ac:dyDescent="0.2">
      <c r="M89" s="132"/>
    </row>
    <row r="90" spans="1:21" x14ac:dyDescent="0.2">
      <c r="M90" s="132"/>
    </row>
    <row r="91" spans="1:21" x14ac:dyDescent="0.2">
      <c r="M91" s="132"/>
    </row>
    <row r="92" spans="1:21" x14ac:dyDescent="0.2">
      <c r="M92" s="132"/>
    </row>
    <row r="93" spans="1:21" x14ac:dyDescent="0.2">
      <c r="M93" s="132"/>
    </row>
    <row r="94" spans="1:21" x14ac:dyDescent="0.2">
      <c r="M94" s="132"/>
    </row>
    <row r="95" spans="1:21" x14ac:dyDescent="0.2">
      <c r="M95" s="132"/>
    </row>
    <row r="96" spans="1:21" x14ac:dyDescent="0.2">
      <c r="M96" s="132"/>
    </row>
    <row r="97" spans="13:13" x14ac:dyDescent="0.2">
      <c r="M97" s="132"/>
    </row>
    <row r="98" spans="13:13" x14ac:dyDescent="0.2">
      <c r="M98" s="132"/>
    </row>
    <row r="99" spans="13:13" x14ac:dyDescent="0.2">
      <c r="M99" s="132"/>
    </row>
    <row r="100" spans="13:13" x14ac:dyDescent="0.2">
      <c r="M100" s="132"/>
    </row>
    <row r="101" spans="13:13" x14ac:dyDescent="0.2">
      <c r="M101" s="132"/>
    </row>
    <row r="102" spans="13:13" x14ac:dyDescent="0.2">
      <c r="M102" s="132"/>
    </row>
    <row r="103" spans="13:13" x14ac:dyDescent="0.2">
      <c r="M103" s="132"/>
    </row>
    <row r="104" spans="13:13" x14ac:dyDescent="0.2">
      <c r="M104" s="132"/>
    </row>
    <row r="105" spans="13:13" x14ac:dyDescent="0.2">
      <c r="M105" s="132"/>
    </row>
    <row r="106" spans="13:13" x14ac:dyDescent="0.2">
      <c r="M106" s="132"/>
    </row>
    <row r="107" spans="13:13" x14ac:dyDescent="0.2">
      <c r="M107" s="132"/>
    </row>
    <row r="108" spans="13:13" x14ac:dyDescent="0.2">
      <c r="M108" s="132"/>
    </row>
    <row r="109" spans="13:13" x14ac:dyDescent="0.2">
      <c r="M109" s="132"/>
    </row>
    <row r="110" spans="13:13" x14ac:dyDescent="0.2">
      <c r="M110" s="132"/>
    </row>
    <row r="111" spans="13:13" x14ac:dyDescent="0.2">
      <c r="M111" s="132"/>
    </row>
    <row r="112" spans="13:13" x14ac:dyDescent="0.2">
      <c r="M112" s="132"/>
    </row>
    <row r="113" spans="13:13" x14ac:dyDescent="0.2">
      <c r="M113" s="132"/>
    </row>
    <row r="114" spans="13:13" x14ac:dyDescent="0.2">
      <c r="M114" s="132"/>
    </row>
    <row r="115" spans="13:13" x14ac:dyDescent="0.2">
      <c r="M115" s="132"/>
    </row>
    <row r="116" spans="13:13" x14ac:dyDescent="0.2">
      <c r="M116" s="132"/>
    </row>
    <row r="117" spans="13:13" x14ac:dyDescent="0.2">
      <c r="M117" s="132"/>
    </row>
    <row r="118" spans="13:13" x14ac:dyDescent="0.2">
      <c r="M118" s="132"/>
    </row>
    <row r="119" spans="13:13" x14ac:dyDescent="0.2">
      <c r="M119" s="132"/>
    </row>
    <row r="120" spans="13:13" x14ac:dyDescent="0.2">
      <c r="M120" s="132"/>
    </row>
    <row r="121" spans="13:13" x14ac:dyDescent="0.2">
      <c r="M121" s="132"/>
    </row>
    <row r="122" spans="13:13" x14ac:dyDescent="0.2">
      <c r="M122" s="132"/>
    </row>
    <row r="123" spans="13:13" x14ac:dyDescent="0.2">
      <c r="M123" s="132"/>
    </row>
    <row r="124" spans="13:13" x14ac:dyDescent="0.2">
      <c r="M124" s="132"/>
    </row>
    <row r="125" spans="13:13" x14ac:dyDescent="0.2">
      <c r="M125" s="132"/>
    </row>
    <row r="126" spans="13:13" x14ac:dyDescent="0.2">
      <c r="M126" s="132"/>
    </row>
    <row r="127" spans="13:13" x14ac:dyDescent="0.2">
      <c r="M127" s="132"/>
    </row>
    <row r="128" spans="13:13" x14ac:dyDescent="0.2">
      <c r="M128" s="132"/>
    </row>
    <row r="129" spans="13:13" x14ac:dyDescent="0.2">
      <c r="M129" s="132"/>
    </row>
    <row r="130" spans="13:13" x14ac:dyDescent="0.2">
      <c r="M130" s="132"/>
    </row>
    <row r="131" spans="13:13" x14ac:dyDescent="0.2">
      <c r="M131" s="132"/>
    </row>
    <row r="132" spans="13:13" x14ac:dyDescent="0.2">
      <c r="M132" s="132"/>
    </row>
    <row r="133" spans="13:13" x14ac:dyDescent="0.2">
      <c r="M133" s="132"/>
    </row>
    <row r="134" spans="13:13" x14ac:dyDescent="0.2">
      <c r="M134" s="132"/>
    </row>
    <row r="135" spans="13:13" x14ac:dyDescent="0.2">
      <c r="M135" s="132"/>
    </row>
    <row r="136" spans="13:13" x14ac:dyDescent="0.2">
      <c r="M136" s="132"/>
    </row>
    <row r="137" spans="13:13" x14ac:dyDescent="0.2">
      <c r="M137" s="132"/>
    </row>
    <row r="138" spans="13:13" x14ac:dyDescent="0.2">
      <c r="M138" s="132"/>
    </row>
    <row r="139" spans="13:13" x14ac:dyDescent="0.2">
      <c r="M139" s="132"/>
    </row>
    <row r="140" spans="13:13" x14ac:dyDescent="0.2">
      <c r="M140" s="132"/>
    </row>
    <row r="141" spans="13:13" x14ac:dyDescent="0.2">
      <c r="M141" s="132"/>
    </row>
    <row r="142" spans="13:13" x14ac:dyDescent="0.2">
      <c r="M142" s="132"/>
    </row>
    <row r="143" spans="13:13" x14ac:dyDescent="0.2">
      <c r="M143" s="132"/>
    </row>
    <row r="144" spans="13:13" x14ac:dyDescent="0.2">
      <c r="M144" s="132"/>
    </row>
    <row r="145" spans="13:13" x14ac:dyDescent="0.2">
      <c r="M145" s="132"/>
    </row>
    <row r="146" spans="13:13" x14ac:dyDescent="0.2">
      <c r="M146" s="132"/>
    </row>
    <row r="147" spans="13:13" x14ac:dyDescent="0.2">
      <c r="M147" s="132"/>
    </row>
    <row r="148" spans="13:13" x14ac:dyDescent="0.2">
      <c r="M148" s="132"/>
    </row>
    <row r="149" spans="13:13" x14ac:dyDescent="0.2">
      <c r="M149" s="132"/>
    </row>
    <row r="150" spans="13:13" x14ac:dyDescent="0.2">
      <c r="M150" s="132"/>
    </row>
    <row r="151" spans="13:13" x14ac:dyDescent="0.2">
      <c r="M151" s="132"/>
    </row>
    <row r="152" spans="13:13" x14ac:dyDescent="0.2">
      <c r="M152" s="132"/>
    </row>
    <row r="153" spans="13:13" x14ac:dyDescent="0.2">
      <c r="M153" s="132"/>
    </row>
    <row r="154" spans="13:13" x14ac:dyDescent="0.2">
      <c r="M154" s="132"/>
    </row>
    <row r="155" spans="13:13" x14ac:dyDescent="0.2">
      <c r="M155" s="132"/>
    </row>
    <row r="156" spans="13:13" x14ac:dyDescent="0.2">
      <c r="M156" s="132"/>
    </row>
    <row r="157" spans="13:13" x14ac:dyDescent="0.2">
      <c r="M157" s="132"/>
    </row>
    <row r="158" spans="13:13" x14ac:dyDescent="0.2">
      <c r="M158" s="132"/>
    </row>
    <row r="159" spans="13:13" x14ac:dyDescent="0.2">
      <c r="M159" s="132"/>
    </row>
    <row r="160" spans="13:13" x14ac:dyDescent="0.2">
      <c r="M160" s="132"/>
    </row>
    <row r="161" spans="13:13" x14ac:dyDescent="0.2">
      <c r="M161" s="132"/>
    </row>
    <row r="162" spans="13:13" x14ac:dyDescent="0.2">
      <c r="M162" s="132"/>
    </row>
    <row r="163" spans="13:13" x14ac:dyDescent="0.2">
      <c r="M163" s="132"/>
    </row>
    <row r="164" spans="13:13" x14ac:dyDescent="0.2">
      <c r="M164" s="132"/>
    </row>
    <row r="165" spans="13:13" x14ac:dyDescent="0.2">
      <c r="M165" s="132"/>
    </row>
    <row r="166" spans="13:13" x14ac:dyDescent="0.2">
      <c r="M166" s="132"/>
    </row>
    <row r="167" spans="13:13" x14ac:dyDescent="0.2">
      <c r="M167" s="132"/>
    </row>
    <row r="168" spans="13:13" x14ac:dyDescent="0.2">
      <c r="M168" s="132"/>
    </row>
    <row r="169" spans="13:13" x14ac:dyDescent="0.2">
      <c r="M169" s="132"/>
    </row>
    <row r="170" spans="13:13" x14ac:dyDescent="0.2">
      <c r="M170" s="132"/>
    </row>
    <row r="171" spans="13:13" x14ac:dyDescent="0.2">
      <c r="M171" s="132"/>
    </row>
    <row r="172" spans="13:13" x14ac:dyDescent="0.2">
      <c r="M172" s="132"/>
    </row>
    <row r="173" spans="13:13" x14ac:dyDescent="0.2">
      <c r="M173" s="132"/>
    </row>
    <row r="174" spans="13:13" x14ac:dyDescent="0.2">
      <c r="M174" s="132"/>
    </row>
    <row r="175" spans="13:13" x14ac:dyDescent="0.2">
      <c r="M175" s="132"/>
    </row>
    <row r="176" spans="13:13" x14ac:dyDescent="0.2">
      <c r="M176" s="132"/>
    </row>
    <row r="177" spans="13:13" x14ac:dyDescent="0.2">
      <c r="M177" s="132"/>
    </row>
    <row r="178" spans="13:13" x14ac:dyDescent="0.2">
      <c r="M178" s="132"/>
    </row>
    <row r="179" spans="13:13" x14ac:dyDescent="0.2">
      <c r="M179" s="132"/>
    </row>
    <row r="180" spans="13:13" x14ac:dyDescent="0.2">
      <c r="M180" s="132"/>
    </row>
    <row r="181" spans="13:13" x14ac:dyDescent="0.2">
      <c r="M181" s="132"/>
    </row>
    <row r="182" spans="13:13" x14ac:dyDescent="0.2">
      <c r="M182" s="132"/>
    </row>
    <row r="183" spans="13:13" x14ac:dyDescent="0.2">
      <c r="M183" s="132"/>
    </row>
    <row r="184" spans="13:13" x14ac:dyDescent="0.2">
      <c r="M184" s="132"/>
    </row>
    <row r="185" spans="13:13" x14ac:dyDescent="0.2">
      <c r="M185" s="132"/>
    </row>
    <row r="186" spans="13:13" x14ac:dyDescent="0.2">
      <c r="M186" s="132"/>
    </row>
    <row r="187" spans="13:13" x14ac:dyDescent="0.2">
      <c r="M187" s="132"/>
    </row>
    <row r="188" spans="13:13" x14ac:dyDescent="0.2">
      <c r="M188" s="132"/>
    </row>
    <row r="189" spans="13:13" x14ac:dyDescent="0.2">
      <c r="M189" s="132"/>
    </row>
    <row r="190" spans="13:13" x14ac:dyDescent="0.2">
      <c r="M190" s="132"/>
    </row>
    <row r="191" spans="13:13" x14ac:dyDescent="0.2">
      <c r="M191" s="132"/>
    </row>
    <row r="192" spans="13:13" x14ac:dyDescent="0.2">
      <c r="M192" s="132"/>
    </row>
    <row r="193" spans="13:13" x14ac:dyDescent="0.2">
      <c r="M193" s="132"/>
    </row>
    <row r="194" spans="13:13" x14ac:dyDescent="0.2">
      <c r="M194" s="132"/>
    </row>
    <row r="195" spans="13:13" x14ac:dyDescent="0.2">
      <c r="M195" s="132"/>
    </row>
    <row r="196" spans="13:13" x14ac:dyDescent="0.2">
      <c r="M196" s="132"/>
    </row>
    <row r="197" spans="13:13" x14ac:dyDescent="0.2">
      <c r="M197" s="132"/>
    </row>
    <row r="198" spans="13:13" x14ac:dyDescent="0.2">
      <c r="M198" s="132"/>
    </row>
    <row r="199" spans="13:13" x14ac:dyDescent="0.2">
      <c r="M199" s="132"/>
    </row>
    <row r="200" spans="13:13" x14ac:dyDescent="0.2">
      <c r="M200" s="132"/>
    </row>
    <row r="201" spans="13:13" x14ac:dyDescent="0.2">
      <c r="M201" s="132"/>
    </row>
    <row r="202" spans="13:13" x14ac:dyDescent="0.2">
      <c r="M202" s="132"/>
    </row>
    <row r="203" spans="13:13" x14ac:dyDescent="0.2">
      <c r="M203" s="132"/>
    </row>
    <row r="204" spans="13:13" x14ac:dyDescent="0.2">
      <c r="M204" s="132"/>
    </row>
    <row r="205" spans="13:13" x14ac:dyDescent="0.2">
      <c r="M205" s="132"/>
    </row>
    <row r="206" spans="13:13" x14ac:dyDescent="0.2">
      <c r="M206" s="132"/>
    </row>
    <row r="207" spans="13:13" x14ac:dyDescent="0.2">
      <c r="M207" s="132"/>
    </row>
    <row r="208" spans="13:13" x14ac:dyDescent="0.2">
      <c r="M208" s="132"/>
    </row>
    <row r="209" spans="13:13" x14ac:dyDescent="0.2">
      <c r="M209" s="132"/>
    </row>
    <row r="210" spans="13:13" x14ac:dyDescent="0.2">
      <c r="M210" s="132"/>
    </row>
    <row r="211" spans="13:13" x14ac:dyDescent="0.2">
      <c r="M211" s="132"/>
    </row>
    <row r="212" spans="13:13" x14ac:dyDescent="0.2">
      <c r="M212" s="132"/>
    </row>
    <row r="213" spans="13:13" x14ac:dyDescent="0.2">
      <c r="M213" s="132"/>
    </row>
    <row r="214" spans="13:13" x14ac:dyDescent="0.2">
      <c r="M214" s="132"/>
    </row>
    <row r="215" spans="13:13" x14ac:dyDescent="0.2">
      <c r="M215" s="132"/>
    </row>
    <row r="216" spans="13:13" x14ac:dyDescent="0.2">
      <c r="M216" s="132"/>
    </row>
    <row r="217" spans="13:13" x14ac:dyDescent="0.2">
      <c r="M217" s="132"/>
    </row>
    <row r="218" spans="13:13" x14ac:dyDescent="0.2">
      <c r="M218" s="132"/>
    </row>
    <row r="219" spans="13:13" x14ac:dyDescent="0.2">
      <c r="M219" s="132"/>
    </row>
    <row r="220" spans="13:13" x14ac:dyDescent="0.2">
      <c r="M220" s="132"/>
    </row>
    <row r="221" spans="13:13" x14ac:dyDescent="0.2">
      <c r="M221" s="132"/>
    </row>
    <row r="222" spans="13:13" x14ac:dyDescent="0.2">
      <c r="M222" s="132"/>
    </row>
    <row r="223" spans="13:13" x14ac:dyDescent="0.2">
      <c r="M223" s="132"/>
    </row>
    <row r="224" spans="13:13" x14ac:dyDescent="0.2">
      <c r="M224" s="132"/>
    </row>
    <row r="225" spans="13:13" x14ac:dyDescent="0.2">
      <c r="M225" s="132"/>
    </row>
    <row r="226" spans="13:13" x14ac:dyDescent="0.2">
      <c r="M226" s="132"/>
    </row>
    <row r="227" spans="13:13" x14ac:dyDescent="0.2">
      <c r="M227" s="132"/>
    </row>
    <row r="228" spans="13:13" x14ac:dyDescent="0.2">
      <c r="M228" s="132"/>
    </row>
    <row r="229" spans="13:13" x14ac:dyDescent="0.2">
      <c r="M229" s="132"/>
    </row>
    <row r="230" spans="13:13" x14ac:dyDescent="0.2">
      <c r="M230" s="132"/>
    </row>
    <row r="231" spans="13:13" x14ac:dyDescent="0.2">
      <c r="M231" s="132"/>
    </row>
    <row r="232" spans="13:13" x14ac:dyDescent="0.2">
      <c r="M232" s="132"/>
    </row>
    <row r="233" spans="13:13" x14ac:dyDescent="0.2">
      <c r="M233" s="132"/>
    </row>
    <row r="234" spans="13:13" x14ac:dyDescent="0.2">
      <c r="M234" s="132"/>
    </row>
    <row r="235" spans="13:13" x14ac:dyDescent="0.2">
      <c r="M235" s="132"/>
    </row>
    <row r="236" spans="13:13" x14ac:dyDescent="0.2">
      <c r="M236" s="132"/>
    </row>
    <row r="237" spans="13:13" x14ac:dyDescent="0.2">
      <c r="M237" s="132"/>
    </row>
    <row r="238" spans="13:13" x14ac:dyDescent="0.2">
      <c r="M238" s="132"/>
    </row>
    <row r="239" spans="13:13" x14ac:dyDescent="0.2">
      <c r="M239" s="132"/>
    </row>
    <row r="240" spans="13:13" x14ac:dyDescent="0.2">
      <c r="M240" s="132"/>
    </row>
    <row r="241" spans="13:13" x14ac:dyDescent="0.2">
      <c r="M241" s="132"/>
    </row>
    <row r="242" spans="13:13" x14ac:dyDescent="0.2">
      <c r="M242" s="132"/>
    </row>
    <row r="243" spans="13:13" x14ac:dyDescent="0.2">
      <c r="M243" s="132"/>
    </row>
    <row r="244" spans="13:13" x14ac:dyDescent="0.2">
      <c r="M244" s="132"/>
    </row>
    <row r="245" spans="13:13" x14ac:dyDescent="0.2">
      <c r="M245" s="132"/>
    </row>
    <row r="246" spans="13:13" x14ac:dyDescent="0.2">
      <c r="M246" s="132"/>
    </row>
    <row r="247" spans="13:13" x14ac:dyDescent="0.2">
      <c r="M247" s="132"/>
    </row>
    <row r="248" spans="13:13" x14ac:dyDescent="0.2">
      <c r="M248" s="132"/>
    </row>
    <row r="249" spans="13:13" x14ac:dyDescent="0.2">
      <c r="M249" s="132"/>
    </row>
    <row r="250" spans="13:13" x14ac:dyDescent="0.2">
      <c r="M250" s="132"/>
    </row>
    <row r="251" spans="13:13" x14ac:dyDescent="0.2">
      <c r="M251" s="132"/>
    </row>
    <row r="252" spans="13:13" x14ac:dyDescent="0.2">
      <c r="M252" s="132"/>
    </row>
    <row r="253" spans="13:13" x14ac:dyDescent="0.2">
      <c r="M253" s="132"/>
    </row>
    <row r="254" spans="13:13" x14ac:dyDescent="0.2">
      <c r="M254" s="132"/>
    </row>
    <row r="255" spans="13:13" x14ac:dyDescent="0.2">
      <c r="M255" s="132"/>
    </row>
    <row r="256" spans="13:13" x14ac:dyDescent="0.2">
      <c r="M256" s="132"/>
    </row>
    <row r="257" spans="13:13" x14ac:dyDescent="0.2">
      <c r="M257" s="132"/>
    </row>
    <row r="258" spans="13:13" x14ac:dyDescent="0.2">
      <c r="M258" s="132"/>
    </row>
    <row r="259" spans="13:13" x14ac:dyDescent="0.2">
      <c r="M259" s="132"/>
    </row>
    <row r="260" spans="13:13" x14ac:dyDescent="0.2">
      <c r="M260" s="132"/>
    </row>
    <row r="261" spans="13:13" x14ac:dyDescent="0.2">
      <c r="M261" s="132"/>
    </row>
    <row r="262" spans="13:13" x14ac:dyDescent="0.2">
      <c r="M262" s="132"/>
    </row>
    <row r="263" spans="13:13" x14ac:dyDescent="0.2">
      <c r="M263" s="132"/>
    </row>
    <row r="264" spans="13:13" x14ac:dyDescent="0.2">
      <c r="M264" s="132"/>
    </row>
    <row r="265" spans="13:13" x14ac:dyDescent="0.2">
      <c r="M265" s="132"/>
    </row>
    <row r="266" spans="13:13" x14ac:dyDescent="0.2">
      <c r="M266" s="132"/>
    </row>
    <row r="267" spans="13:13" x14ac:dyDescent="0.2">
      <c r="M267" s="132"/>
    </row>
    <row r="268" spans="13:13" x14ac:dyDescent="0.2">
      <c r="M268" s="132"/>
    </row>
    <row r="269" spans="13:13" x14ac:dyDescent="0.2">
      <c r="M269" s="132"/>
    </row>
    <row r="270" spans="13:13" x14ac:dyDescent="0.2">
      <c r="M270" s="132"/>
    </row>
    <row r="271" spans="13:13" x14ac:dyDescent="0.2">
      <c r="M271" s="132"/>
    </row>
    <row r="272" spans="13:13" x14ac:dyDescent="0.2">
      <c r="M272" s="132"/>
    </row>
    <row r="273" spans="13:13" x14ac:dyDescent="0.2">
      <c r="M273" s="132"/>
    </row>
    <row r="274" spans="13:13" x14ac:dyDescent="0.2">
      <c r="M274" s="132"/>
    </row>
    <row r="275" spans="13:13" x14ac:dyDescent="0.2">
      <c r="M275" s="132"/>
    </row>
    <row r="276" spans="13:13" x14ac:dyDescent="0.2">
      <c r="M276" s="132"/>
    </row>
    <row r="277" spans="13:13" x14ac:dyDescent="0.2">
      <c r="M277" s="132"/>
    </row>
    <row r="278" spans="13:13" x14ac:dyDescent="0.2">
      <c r="M278" s="132"/>
    </row>
    <row r="279" spans="13:13" x14ac:dyDescent="0.2">
      <c r="M279" s="132"/>
    </row>
    <row r="280" spans="13:13" x14ac:dyDescent="0.2">
      <c r="M280" s="132"/>
    </row>
    <row r="281" spans="13:13" x14ac:dyDescent="0.2">
      <c r="M281" s="132"/>
    </row>
    <row r="282" spans="13:13" x14ac:dyDescent="0.2">
      <c r="M282" s="132"/>
    </row>
    <row r="283" spans="13:13" x14ac:dyDescent="0.2">
      <c r="M283" s="132"/>
    </row>
    <row r="284" spans="13:13" x14ac:dyDescent="0.2">
      <c r="M284" s="132"/>
    </row>
    <row r="285" spans="13:13" x14ac:dyDescent="0.2">
      <c r="M285" s="132"/>
    </row>
    <row r="286" spans="13:13" x14ac:dyDescent="0.2">
      <c r="M286" s="132"/>
    </row>
    <row r="287" spans="13:13" x14ac:dyDescent="0.2">
      <c r="M287" s="132"/>
    </row>
    <row r="288" spans="13:13" x14ac:dyDescent="0.2">
      <c r="M288" s="132"/>
    </row>
    <row r="289" spans="13:13" x14ac:dyDescent="0.2">
      <c r="M289" s="132"/>
    </row>
    <row r="290" spans="13:13" x14ac:dyDescent="0.2">
      <c r="M290" s="132"/>
    </row>
    <row r="291" spans="13:13" x14ac:dyDescent="0.2">
      <c r="M291" s="132"/>
    </row>
    <row r="292" spans="13:13" x14ac:dyDescent="0.2">
      <c r="M292" s="132"/>
    </row>
    <row r="293" spans="13:13" x14ac:dyDescent="0.2">
      <c r="M293" s="132"/>
    </row>
    <row r="294" spans="13:13" x14ac:dyDescent="0.2">
      <c r="M294" s="132"/>
    </row>
    <row r="295" spans="13:13" x14ac:dyDescent="0.2">
      <c r="M295" s="132"/>
    </row>
    <row r="296" spans="13:13" x14ac:dyDescent="0.2">
      <c r="M296" s="132"/>
    </row>
    <row r="297" spans="13:13" x14ac:dyDescent="0.2">
      <c r="M297" s="132"/>
    </row>
    <row r="298" spans="13:13" x14ac:dyDescent="0.2">
      <c r="M298" s="132"/>
    </row>
    <row r="299" spans="13:13" x14ac:dyDescent="0.2">
      <c r="M299" s="132"/>
    </row>
    <row r="300" spans="13:13" x14ac:dyDescent="0.2">
      <c r="M300" s="132"/>
    </row>
    <row r="301" spans="13:13" x14ac:dyDescent="0.2">
      <c r="M301" s="132"/>
    </row>
    <row r="302" spans="13:13" x14ac:dyDescent="0.2">
      <c r="M302" s="132"/>
    </row>
    <row r="303" spans="13:13" x14ac:dyDescent="0.2">
      <c r="M303" s="132"/>
    </row>
    <row r="304" spans="13:13" x14ac:dyDescent="0.2">
      <c r="M304" s="132"/>
    </row>
    <row r="305" spans="13:13" x14ac:dyDescent="0.2">
      <c r="M305" s="132"/>
    </row>
    <row r="306" spans="13:13" x14ac:dyDescent="0.2">
      <c r="M306" s="132"/>
    </row>
    <row r="307" spans="13:13" x14ac:dyDescent="0.2">
      <c r="M307" s="132"/>
    </row>
    <row r="308" spans="13:13" x14ac:dyDescent="0.2">
      <c r="M308" s="132"/>
    </row>
    <row r="309" spans="13:13" x14ac:dyDescent="0.2">
      <c r="M309" s="132"/>
    </row>
    <row r="310" spans="13:13" x14ac:dyDescent="0.2">
      <c r="M310" s="132"/>
    </row>
    <row r="311" spans="13:13" x14ac:dyDescent="0.2">
      <c r="M311" s="132"/>
    </row>
    <row r="312" spans="13:13" x14ac:dyDescent="0.2">
      <c r="M312" s="132"/>
    </row>
    <row r="313" spans="13:13" x14ac:dyDescent="0.2">
      <c r="M313" s="132"/>
    </row>
    <row r="314" spans="13:13" x14ac:dyDescent="0.2">
      <c r="M314" s="132"/>
    </row>
    <row r="315" spans="13:13" x14ac:dyDescent="0.2">
      <c r="M315" s="132"/>
    </row>
    <row r="316" spans="13:13" x14ac:dyDescent="0.2">
      <c r="M316" s="132"/>
    </row>
    <row r="317" spans="13:13" x14ac:dyDescent="0.2">
      <c r="M317" s="132"/>
    </row>
    <row r="318" spans="13:13" x14ac:dyDescent="0.2">
      <c r="M318" s="132"/>
    </row>
    <row r="319" spans="13:13" x14ac:dyDescent="0.2">
      <c r="M319" s="132"/>
    </row>
    <row r="320" spans="13:13" x14ac:dyDescent="0.2">
      <c r="M320" s="132"/>
    </row>
    <row r="321" spans="13:13" x14ac:dyDescent="0.2">
      <c r="M321" s="132"/>
    </row>
    <row r="322" spans="13:13" x14ac:dyDescent="0.2">
      <c r="M322" s="132"/>
    </row>
    <row r="323" spans="13:13" x14ac:dyDescent="0.2">
      <c r="M323" s="132"/>
    </row>
    <row r="324" spans="13:13" x14ac:dyDescent="0.2">
      <c r="M324" s="132"/>
    </row>
    <row r="325" spans="13:13" x14ac:dyDescent="0.2">
      <c r="M325" s="132"/>
    </row>
    <row r="326" spans="13:13" x14ac:dyDescent="0.2">
      <c r="M326" s="132"/>
    </row>
    <row r="327" spans="13:13" x14ac:dyDescent="0.2">
      <c r="M327" s="132"/>
    </row>
    <row r="328" spans="13:13" x14ac:dyDescent="0.2">
      <c r="M328" s="132"/>
    </row>
    <row r="329" spans="13:13" x14ac:dyDescent="0.2">
      <c r="M329" s="132"/>
    </row>
    <row r="330" spans="13:13" x14ac:dyDescent="0.2">
      <c r="M330" s="132"/>
    </row>
    <row r="331" spans="13:13" x14ac:dyDescent="0.2">
      <c r="M331" s="132"/>
    </row>
    <row r="332" spans="13:13" x14ac:dyDescent="0.2">
      <c r="M332" s="132"/>
    </row>
    <row r="333" spans="13:13" x14ac:dyDescent="0.2">
      <c r="M333" s="132"/>
    </row>
    <row r="334" spans="13:13" x14ac:dyDescent="0.2">
      <c r="M334" s="132"/>
    </row>
    <row r="335" spans="13:13" x14ac:dyDescent="0.2">
      <c r="M335" s="132"/>
    </row>
    <row r="336" spans="13:13" x14ac:dyDescent="0.2">
      <c r="M336" s="132"/>
    </row>
    <row r="337" spans="13:13" x14ac:dyDescent="0.2">
      <c r="M337" s="132"/>
    </row>
    <row r="338" spans="13:13" x14ac:dyDescent="0.2">
      <c r="M338" s="132"/>
    </row>
    <row r="339" spans="13:13" x14ac:dyDescent="0.2">
      <c r="M339" s="132"/>
    </row>
    <row r="340" spans="13:13" x14ac:dyDescent="0.2">
      <c r="M340" s="132"/>
    </row>
    <row r="341" spans="13:13" x14ac:dyDescent="0.2">
      <c r="M341" s="132"/>
    </row>
    <row r="342" spans="13:13" x14ac:dyDescent="0.2">
      <c r="M342" s="132"/>
    </row>
    <row r="343" spans="13:13" x14ac:dyDescent="0.2">
      <c r="M343" s="132"/>
    </row>
    <row r="344" spans="13:13" x14ac:dyDescent="0.2">
      <c r="M344" s="132"/>
    </row>
    <row r="345" spans="13:13" x14ac:dyDescent="0.2">
      <c r="M345" s="132"/>
    </row>
    <row r="346" spans="13:13" x14ac:dyDescent="0.2">
      <c r="M346" s="132"/>
    </row>
    <row r="347" spans="13:13" x14ac:dyDescent="0.2">
      <c r="M347" s="132"/>
    </row>
    <row r="348" spans="13:13" x14ac:dyDescent="0.2">
      <c r="M348" s="132"/>
    </row>
    <row r="349" spans="13:13" x14ac:dyDescent="0.2">
      <c r="M349" s="132"/>
    </row>
    <row r="350" spans="13:13" x14ac:dyDescent="0.2">
      <c r="M350" s="132"/>
    </row>
    <row r="351" spans="13:13" x14ac:dyDescent="0.2">
      <c r="M351" s="132"/>
    </row>
    <row r="352" spans="13:13" x14ac:dyDescent="0.2">
      <c r="M352" s="132"/>
    </row>
    <row r="353" spans="13:13" x14ac:dyDescent="0.2">
      <c r="M353" s="132"/>
    </row>
    <row r="354" spans="13:13" x14ac:dyDescent="0.2">
      <c r="M354" s="132"/>
    </row>
    <row r="355" spans="13:13" x14ac:dyDescent="0.2">
      <c r="M355" s="132"/>
    </row>
    <row r="356" spans="13:13" x14ac:dyDescent="0.2">
      <c r="M356" s="132"/>
    </row>
    <row r="357" spans="13:13" x14ac:dyDescent="0.2">
      <c r="M357" s="132"/>
    </row>
    <row r="358" spans="13:13" x14ac:dyDescent="0.2">
      <c r="M358" s="132"/>
    </row>
    <row r="359" spans="13:13" x14ac:dyDescent="0.2">
      <c r="M359" s="132"/>
    </row>
    <row r="360" spans="13:13" x14ac:dyDescent="0.2">
      <c r="M360" s="132"/>
    </row>
    <row r="361" spans="13:13" x14ac:dyDescent="0.2">
      <c r="M361" s="132"/>
    </row>
    <row r="362" spans="13:13" x14ac:dyDescent="0.2">
      <c r="M362" s="132"/>
    </row>
    <row r="363" spans="13:13" x14ac:dyDescent="0.2">
      <c r="M363" s="132"/>
    </row>
    <row r="364" spans="13:13" x14ac:dyDescent="0.2">
      <c r="M364" s="132"/>
    </row>
    <row r="365" spans="13:13" x14ac:dyDescent="0.2">
      <c r="M365" s="132"/>
    </row>
    <row r="366" spans="13:13" x14ac:dyDescent="0.2">
      <c r="M366" s="132"/>
    </row>
    <row r="367" spans="13:13" x14ac:dyDescent="0.2">
      <c r="M367" s="132"/>
    </row>
    <row r="368" spans="13:13" x14ac:dyDescent="0.2">
      <c r="M368" s="132"/>
    </row>
    <row r="369" spans="13:13" x14ac:dyDescent="0.2">
      <c r="M369" s="132"/>
    </row>
    <row r="370" spans="13:13" x14ac:dyDescent="0.2">
      <c r="M370" s="132"/>
    </row>
    <row r="371" spans="13:13" x14ac:dyDescent="0.2">
      <c r="M371" s="132"/>
    </row>
    <row r="372" spans="13:13" x14ac:dyDescent="0.2">
      <c r="M372" s="132"/>
    </row>
    <row r="373" spans="13:13" x14ac:dyDescent="0.2">
      <c r="M373" s="132"/>
    </row>
    <row r="374" spans="13:13" x14ac:dyDescent="0.2">
      <c r="M374" s="132"/>
    </row>
    <row r="375" spans="13:13" x14ac:dyDescent="0.2">
      <c r="M375" s="132"/>
    </row>
    <row r="376" spans="13:13" x14ac:dyDescent="0.2">
      <c r="M376" s="132"/>
    </row>
    <row r="377" spans="13:13" x14ac:dyDescent="0.2">
      <c r="M377" s="132"/>
    </row>
    <row r="378" spans="13:13" x14ac:dyDescent="0.2">
      <c r="M378" s="132"/>
    </row>
    <row r="379" spans="13:13" x14ac:dyDescent="0.2">
      <c r="M379" s="132"/>
    </row>
    <row r="380" spans="13:13" x14ac:dyDescent="0.2">
      <c r="M380" s="132"/>
    </row>
    <row r="381" spans="13:13" x14ac:dyDescent="0.2">
      <c r="M381" s="132"/>
    </row>
    <row r="382" spans="13:13" x14ac:dyDescent="0.2">
      <c r="M382" s="132"/>
    </row>
    <row r="383" spans="13:13" x14ac:dyDescent="0.2">
      <c r="M383" s="132"/>
    </row>
    <row r="384" spans="13:13" x14ac:dyDescent="0.2">
      <c r="M384" s="132"/>
    </row>
    <row r="385" spans="13:13" x14ac:dyDescent="0.2">
      <c r="M385" s="132"/>
    </row>
    <row r="386" spans="13:13" x14ac:dyDescent="0.2">
      <c r="M386" s="132"/>
    </row>
    <row r="387" spans="13:13" x14ac:dyDescent="0.2">
      <c r="M387" s="132"/>
    </row>
    <row r="388" spans="13:13" x14ac:dyDescent="0.2">
      <c r="M388" s="132"/>
    </row>
    <row r="389" spans="13:13" x14ac:dyDescent="0.2">
      <c r="M389" s="132"/>
    </row>
    <row r="390" spans="13:13" x14ac:dyDescent="0.2">
      <c r="M390" s="132"/>
    </row>
    <row r="391" spans="13:13" x14ac:dyDescent="0.2">
      <c r="M391" s="132"/>
    </row>
    <row r="392" spans="13:13" x14ac:dyDescent="0.2">
      <c r="M392" s="132"/>
    </row>
    <row r="393" spans="13:13" x14ac:dyDescent="0.2">
      <c r="M393" s="132"/>
    </row>
    <row r="394" spans="13:13" x14ac:dyDescent="0.2">
      <c r="M394" s="132"/>
    </row>
    <row r="395" spans="13:13" x14ac:dyDescent="0.2">
      <c r="M395" s="132"/>
    </row>
    <row r="396" spans="13:13" x14ac:dyDescent="0.2">
      <c r="M396" s="132"/>
    </row>
    <row r="397" spans="13:13" x14ac:dyDescent="0.2">
      <c r="M397" s="132"/>
    </row>
    <row r="398" spans="13:13" x14ac:dyDescent="0.2">
      <c r="M398" s="132"/>
    </row>
    <row r="399" spans="13:13" x14ac:dyDescent="0.2">
      <c r="M399" s="132"/>
    </row>
    <row r="400" spans="13:13" x14ac:dyDescent="0.2">
      <c r="M400" s="132"/>
    </row>
    <row r="401" spans="13:13" x14ac:dyDescent="0.2">
      <c r="M401" s="132"/>
    </row>
    <row r="402" spans="13:13" x14ac:dyDescent="0.2">
      <c r="M402" s="132"/>
    </row>
    <row r="403" spans="13:13" x14ac:dyDescent="0.2">
      <c r="M403" s="132"/>
    </row>
    <row r="404" spans="13:13" x14ac:dyDescent="0.2">
      <c r="M404" s="132"/>
    </row>
    <row r="405" spans="13:13" x14ac:dyDescent="0.2">
      <c r="M405" s="132"/>
    </row>
    <row r="406" spans="13:13" x14ac:dyDescent="0.2">
      <c r="M406" s="132"/>
    </row>
    <row r="407" spans="13:13" x14ac:dyDescent="0.2">
      <c r="M407" s="132"/>
    </row>
    <row r="408" spans="13:13" x14ac:dyDescent="0.2">
      <c r="M408" s="132"/>
    </row>
    <row r="409" spans="13:13" x14ac:dyDescent="0.2">
      <c r="M409" s="132"/>
    </row>
    <row r="410" spans="13:13" x14ac:dyDescent="0.2">
      <c r="M410" s="132"/>
    </row>
    <row r="411" spans="13:13" x14ac:dyDescent="0.2">
      <c r="M411" s="132"/>
    </row>
  </sheetData>
  <autoFilter ref="A1:CS83"/>
  <mergeCells count="52">
    <mergeCell ref="A70:A82"/>
    <mergeCell ref="B70:B73"/>
    <mergeCell ref="C70:C73"/>
    <mergeCell ref="D70:D73"/>
    <mergeCell ref="B74:B78"/>
    <mergeCell ref="C74:C78"/>
    <mergeCell ref="D74:D78"/>
    <mergeCell ref="B79:B81"/>
    <mergeCell ref="C79:C81"/>
    <mergeCell ref="D79:D81"/>
    <mergeCell ref="B59:B61"/>
    <mergeCell ref="C59:C61"/>
    <mergeCell ref="D59:D61"/>
    <mergeCell ref="A63:A69"/>
    <mergeCell ref="B63:B65"/>
    <mergeCell ref="C63:C65"/>
    <mergeCell ref="D63:D65"/>
    <mergeCell ref="B66:B68"/>
    <mergeCell ref="C66:C68"/>
    <mergeCell ref="D66:D68"/>
    <mergeCell ref="B50:B55"/>
    <mergeCell ref="C50:C55"/>
    <mergeCell ref="D50:D55"/>
    <mergeCell ref="B56:B58"/>
    <mergeCell ref="C56:C58"/>
    <mergeCell ref="D56:D58"/>
    <mergeCell ref="B39:B45"/>
    <mergeCell ref="C39:C45"/>
    <mergeCell ref="D39:D45"/>
    <mergeCell ref="B46:B49"/>
    <mergeCell ref="C46:C49"/>
    <mergeCell ref="D46:D49"/>
    <mergeCell ref="B20:B22"/>
    <mergeCell ref="C20:C22"/>
    <mergeCell ref="D20:D22"/>
    <mergeCell ref="A24:A62"/>
    <mergeCell ref="B24:B28"/>
    <mergeCell ref="C24:C28"/>
    <mergeCell ref="D24:D28"/>
    <mergeCell ref="B29:B38"/>
    <mergeCell ref="C29:C38"/>
    <mergeCell ref="D29:D38"/>
    <mergeCell ref="A2:A23"/>
    <mergeCell ref="B2:B8"/>
    <mergeCell ref="C2:C8"/>
    <mergeCell ref="D2:D8"/>
    <mergeCell ref="B9:B11"/>
    <mergeCell ref="C9:C11"/>
    <mergeCell ref="D9:D11"/>
    <mergeCell ref="B12:B19"/>
    <mergeCell ref="C12:C19"/>
    <mergeCell ref="D12:D19"/>
  </mergeCells>
  <pageMargins left="0.56000000000000005" right="0.70866141732283472" top="0.22" bottom="0.2" header="0.31496062992125984" footer="0.21"/>
  <pageSetup paperSize="9" scale="10" fitToHeight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opLeftCell="S1" workbookViewId="0">
      <selection activeCell="AJ12" sqref="AJ12"/>
    </sheetView>
  </sheetViews>
  <sheetFormatPr defaultRowHeight="15" x14ac:dyDescent="0.25"/>
  <cols>
    <col min="1" max="1" width="9.140625" customWidth="1"/>
    <col min="2" max="2" width="11" customWidth="1"/>
    <col min="3" max="3" width="9.140625" customWidth="1"/>
    <col min="4" max="4" width="13" customWidth="1"/>
    <col min="5" max="5" width="13.85546875" customWidth="1"/>
    <col min="6" max="6" width="13.5703125" customWidth="1"/>
    <col min="7" max="7" width="13.28515625" customWidth="1"/>
    <col min="8" max="33" width="12.5703125" customWidth="1"/>
    <col min="34" max="34" width="12.28515625" customWidth="1"/>
    <col min="35" max="35" width="11.28515625" customWidth="1"/>
    <col min="36" max="36" width="13.140625" customWidth="1"/>
  </cols>
  <sheetData>
    <row r="1" spans="1:36" ht="42.75" x14ac:dyDescent="0.25">
      <c r="A1" s="5" t="s">
        <v>1</v>
      </c>
      <c r="B1" s="17" t="s">
        <v>7</v>
      </c>
      <c r="C1" s="17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7" t="s">
        <v>13</v>
      </c>
      <c r="I1" s="17" t="s">
        <v>14</v>
      </c>
      <c r="J1" s="17" t="s">
        <v>17</v>
      </c>
      <c r="K1" s="17" t="s">
        <v>15</v>
      </c>
      <c r="L1" s="17" t="s">
        <v>16</v>
      </c>
      <c r="M1" s="17" t="s">
        <v>20</v>
      </c>
      <c r="N1" s="17" t="s">
        <v>23</v>
      </c>
      <c r="O1" s="17" t="s">
        <v>22</v>
      </c>
      <c r="P1" s="17" t="s">
        <v>18</v>
      </c>
      <c r="Q1" s="17" t="s">
        <v>21</v>
      </c>
      <c r="R1" s="17" t="s">
        <v>19</v>
      </c>
      <c r="S1" s="17" t="s">
        <v>24</v>
      </c>
      <c r="T1" s="17" t="s">
        <v>25</v>
      </c>
      <c r="U1" s="17" t="s">
        <v>26</v>
      </c>
      <c r="V1" s="17" t="s">
        <v>27</v>
      </c>
      <c r="W1" s="17" t="s">
        <v>29</v>
      </c>
      <c r="X1" s="17" t="s">
        <v>28</v>
      </c>
      <c r="Y1" s="17" t="s">
        <v>212</v>
      </c>
      <c r="Z1" s="17" t="s">
        <v>213</v>
      </c>
      <c r="AA1" s="17" t="s">
        <v>214</v>
      </c>
      <c r="AB1" s="17" t="s">
        <v>215</v>
      </c>
      <c r="AC1" s="17" t="s">
        <v>216</v>
      </c>
      <c r="AD1" s="17" t="s">
        <v>217</v>
      </c>
      <c r="AE1" s="17" t="s">
        <v>218</v>
      </c>
      <c r="AF1" s="17" t="s">
        <v>219</v>
      </c>
      <c r="AG1" s="17" t="s">
        <v>220</v>
      </c>
      <c r="AH1" s="17" t="s">
        <v>221</v>
      </c>
      <c r="AI1" s="17" t="s">
        <v>222</v>
      </c>
      <c r="AJ1" s="17" t="s">
        <v>260</v>
      </c>
    </row>
    <row r="2" spans="1:36" x14ac:dyDescent="0.25">
      <c r="A2" s="6">
        <v>115.66025235551928</v>
      </c>
      <c r="B2" s="10">
        <v>78.660252355519305</v>
      </c>
      <c r="C2" s="10">
        <v>23</v>
      </c>
      <c r="D2" s="10">
        <v>14</v>
      </c>
      <c r="E2" s="10">
        <v>26.587292274144151</v>
      </c>
      <c r="F2" s="10">
        <v>49.556576580246087</v>
      </c>
      <c r="G2" s="10">
        <v>15.799256505576208</v>
      </c>
      <c r="H2" s="10">
        <v>23.717126995552839</v>
      </c>
      <c r="I2" s="10">
        <v>8.6682847896440123</v>
      </c>
      <c r="J2" s="10">
        <v>7.8084112149532707</v>
      </c>
      <c r="K2" s="10">
        <v>6.6760168302945306</v>
      </c>
      <c r="L2" s="10">
        <v>3.4345794392523366</v>
      </c>
      <c r="M2" s="10">
        <v>6.3654320987654316</v>
      </c>
      <c r="N2" s="10">
        <v>6.3293768545994062</v>
      </c>
      <c r="O2" s="10">
        <v>5.5311572700296736</v>
      </c>
      <c r="P2" s="10">
        <v>8.1839762611275972</v>
      </c>
      <c r="Q2" s="10">
        <v>7.6881188118811883</v>
      </c>
      <c r="R2" s="10">
        <v>6.7598253275109172</v>
      </c>
      <c r="S2" s="10">
        <v>8.6986899563318776</v>
      </c>
      <c r="T2" s="10">
        <v>7.7695167286245344</v>
      </c>
      <c r="U2" s="10">
        <v>8.0297397769516738</v>
      </c>
      <c r="V2" s="10">
        <v>7.8249336870026518</v>
      </c>
      <c r="W2" s="10">
        <v>7.7881040892193312</v>
      </c>
      <c r="X2" s="10">
        <v>8.104089219330854</v>
      </c>
      <c r="Y2" s="10">
        <v>3.2225519287833828</v>
      </c>
      <c r="Z2" s="10">
        <v>3.6898148148148149</v>
      </c>
      <c r="AA2" s="10">
        <v>8.104089219330854</v>
      </c>
      <c r="AB2" s="10">
        <v>7.7881040892193312</v>
      </c>
      <c r="AC2" s="10">
        <v>8.0297397769516738</v>
      </c>
      <c r="AD2" s="10">
        <v>3.6881188118811883</v>
      </c>
      <c r="AE2" s="10">
        <v>3.5311572700296736</v>
      </c>
      <c r="AF2" s="10">
        <v>3.1839762611275964</v>
      </c>
      <c r="AG2" s="10">
        <v>3.3293768545994067</v>
      </c>
      <c r="AH2" s="10">
        <v>3.365432098765432</v>
      </c>
      <c r="AI2" s="10">
        <v>3.6760168302945302</v>
      </c>
      <c r="AJ2" s="10">
        <v>3.6682847896440132</v>
      </c>
    </row>
    <row r="3" spans="1:36" x14ac:dyDescent="0.25">
      <c r="A3" s="6">
        <v>124.67097952940964</v>
      </c>
      <c r="B3" s="10">
        <v>89.670979529409635</v>
      </c>
      <c r="C3" s="10">
        <v>24</v>
      </c>
      <c r="D3" s="10">
        <v>11</v>
      </c>
      <c r="E3" s="10">
        <v>31.805431705445876</v>
      </c>
      <c r="F3" s="10">
        <v>48.595527324585476</v>
      </c>
      <c r="G3" s="10">
        <v>18.165137614678898</v>
      </c>
      <c r="H3" s="10">
        <v>26.1048828846994</v>
      </c>
      <c r="I3" s="10">
        <v>9.2132963988919663</v>
      </c>
      <c r="J3" s="10">
        <v>9.2945736434108532</v>
      </c>
      <c r="K3" s="10">
        <v>8.1115151515151513</v>
      </c>
      <c r="L3" s="10">
        <v>5.1860465116279073</v>
      </c>
      <c r="M3" s="10">
        <v>7.9694989106753811</v>
      </c>
      <c r="N3" s="10">
        <v>5.8812553011026294</v>
      </c>
      <c r="O3" s="10">
        <v>4.0190839694656493</v>
      </c>
      <c r="P3" s="10">
        <v>9.007633587786259</v>
      </c>
      <c r="Q3" s="10">
        <v>6.1180555555555554</v>
      </c>
      <c r="R3" s="10">
        <v>6.3849056603773588</v>
      </c>
      <c r="S3" s="10">
        <v>9.2150943396226417</v>
      </c>
      <c r="T3" s="10">
        <v>8.8073394495412849</v>
      </c>
      <c r="U3" s="10">
        <v>9.3577981651376145</v>
      </c>
      <c r="V3" s="10">
        <v>8.5054945054945055</v>
      </c>
      <c r="W3" s="10">
        <v>8.8226299694189603</v>
      </c>
      <c r="X3" s="10">
        <v>8.7767584097859324</v>
      </c>
      <c r="Y3" s="10">
        <v>3.8727735368956742</v>
      </c>
      <c r="Z3" s="10">
        <v>3.91796875</v>
      </c>
      <c r="AA3" s="10">
        <v>8.7767584097859324</v>
      </c>
      <c r="AB3" s="10">
        <v>8.8226299694189603</v>
      </c>
      <c r="AC3" s="10">
        <v>9.3577981651376145</v>
      </c>
      <c r="AD3" s="10">
        <v>4.1180555555555554</v>
      </c>
      <c r="AE3" s="10">
        <v>4.0190839694656493</v>
      </c>
      <c r="AF3" s="10">
        <v>4.0076335877862599</v>
      </c>
      <c r="AG3" s="10">
        <v>3.8812553011026294</v>
      </c>
      <c r="AH3" s="10">
        <v>3.9694989106753811</v>
      </c>
      <c r="AI3" s="10">
        <v>4.1115151515151513</v>
      </c>
      <c r="AJ3" s="10">
        <v>4.2132963988919672</v>
      </c>
    </row>
    <row r="4" spans="1:36" x14ac:dyDescent="0.25">
      <c r="A4" s="6">
        <v>133.3965534470442</v>
      </c>
      <c r="B4" s="10">
        <v>98.396553447044184</v>
      </c>
      <c r="C4" s="10">
        <v>23</v>
      </c>
      <c r="D4" s="10">
        <v>12</v>
      </c>
      <c r="E4" s="10">
        <v>32.784248001332443</v>
      </c>
      <c r="F4" s="10">
        <v>53.08065202669151</v>
      </c>
      <c r="G4" s="10">
        <v>19.094650205761319</v>
      </c>
      <c r="H4" s="10">
        <v>28.437003213258922</v>
      </c>
      <c r="I4" s="10">
        <v>9.7039473684210513</v>
      </c>
      <c r="J4" s="10">
        <v>9.7405063291139236</v>
      </c>
      <c r="K4" s="10">
        <v>7.65625</v>
      </c>
      <c r="L4" s="10">
        <v>5.6835443037974684</v>
      </c>
      <c r="M4" s="10">
        <v>7.56</v>
      </c>
      <c r="N4" s="10">
        <v>5.59330985915493</v>
      </c>
      <c r="O4" s="10">
        <v>5.513204225352113</v>
      </c>
      <c r="P4" s="10">
        <v>8.5035211267605639</v>
      </c>
      <c r="Q4" s="10">
        <v>8.6204933586337766</v>
      </c>
      <c r="R4" s="10">
        <v>7.7253086419753085</v>
      </c>
      <c r="S4" s="10">
        <v>9.5648148148148149</v>
      </c>
      <c r="T4" s="10">
        <v>9.5267489711934168</v>
      </c>
      <c r="U4" s="10">
        <v>9.567901234567902</v>
      </c>
      <c r="V4" s="10">
        <v>9.4246575342465757</v>
      </c>
      <c r="W4" s="10">
        <v>9.4444444444444446</v>
      </c>
      <c r="X4" s="10">
        <v>9.567901234567902</v>
      </c>
      <c r="Y4" s="10">
        <v>4.420774647887324</v>
      </c>
      <c r="Z4" s="10">
        <v>4.4815573770491799</v>
      </c>
      <c r="AA4" s="10">
        <v>9.567901234567902</v>
      </c>
      <c r="AB4" s="10">
        <v>9.4444444444444446</v>
      </c>
      <c r="AC4" s="10">
        <v>9.567901234567902</v>
      </c>
      <c r="AD4" s="10">
        <v>4.6204933586337757</v>
      </c>
      <c r="AE4" s="10">
        <v>4.513204225352113</v>
      </c>
      <c r="AF4" s="10">
        <v>4.503521126760563</v>
      </c>
      <c r="AG4" s="10">
        <v>4.59330985915493</v>
      </c>
      <c r="AH4" s="10">
        <v>4.5599999999999996</v>
      </c>
      <c r="AI4" s="10">
        <v>4.65625</v>
      </c>
      <c r="AJ4" s="10">
        <v>4.7039473684210522</v>
      </c>
    </row>
    <row r="5" spans="1:36" x14ac:dyDescent="0.25">
      <c r="A5" s="6">
        <v>121.59223939931283</v>
      </c>
      <c r="B5" s="10">
        <v>82.592239399312831</v>
      </c>
      <c r="C5" s="10">
        <v>25</v>
      </c>
      <c r="D5" s="10">
        <v>14</v>
      </c>
      <c r="E5" s="10">
        <v>27.38616133656398</v>
      </c>
      <c r="F5" s="10">
        <v>53.419328580347191</v>
      </c>
      <c r="G5" s="10">
        <v>16.987577639751553</v>
      </c>
      <c r="H5" s="10">
        <v>23.799171842650104</v>
      </c>
      <c r="I5" s="10">
        <v>8.7674418604651159</v>
      </c>
      <c r="J5" s="10">
        <v>8.1158798283261806</v>
      </c>
      <c r="K5" s="10">
        <v>6.6616379310344822</v>
      </c>
      <c r="L5" s="10">
        <v>3.8412017167381975</v>
      </c>
      <c r="M5" s="10">
        <v>6.6916666666666664</v>
      </c>
      <c r="N5" s="10">
        <v>8.5137157107231918</v>
      </c>
      <c r="O5" s="10">
        <v>4.7169576059850371</v>
      </c>
      <c r="P5" s="10">
        <v>8.7481296758104747</v>
      </c>
      <c r="Q5" s="10">
        <v>8.9405255878284926</v>
      </c>
      <c r="R5" s="10">
        <v>9.0791666666666657</v>
      </c>
      <c r="S5" s="10">
        <v>6.7291666666666661</v>
      </c>
      <c r="T5" s="10">
        <v>8.3850931677018643</v>
      </c>
      <c r="U5" s="10">
        <v>8.6024844720496887</v>
      </c>
      <c r="V5" s="10">
        <v>7.9917184265010359</v>
      </c>
      <c r="W5" s="10">
        <v>7.7950310559006208</v>
      </c>
      <c r="X5" s="10">
        <v>8.012422360248447</v>
      </c>
      <c r="Y5" s="10">
        <v>3.2967581047381547</v>
      </c>
      <c r="Z5" s="10">
        <v>3.7142857142857144</v>
      </c>
      <c r="AA5" s="10">
        <v>8.012422360248447</v>
      </c>
      <c r="AB5" s="10">
        <v>7.7950310559006208</v>
      </c>
      <c r="AC5" s="10">
        <v>8.6024844720496887</v>
      </c>
      <c r="AD5" s="10">
        <v>3.9405255878284926</v>
      </c>
      <c r="AE5" s="10">
        <v>3.7169576059850375</v>
      </c>
      <c r="AF5" s="10">
        <v>3.7481296758104738</v>
      </c>
      <c r="AG5" s="10">
        <v>3.5137157107231922</v>
      </c>
      <c r="AH5" s="10">
        <v>3.6916666666666669</v>
      </c>
      <c r="AI5" s="10">
        <v>3.6616379310344827</v>
      </c>
      <c r="AJ5" s="10">
        <v>3.7674418604651163</v>
      </c>
    </row>
    <row r="6" spans="1:36" x14ac:dyDescent="0.25">
      <c r="A6" s="6">
        <v>121.27019371857182</v>
      </c>
      <c r="B6" s="10">
        <v>90.270193718571818</v>
      </c>
      <c r="C6" s="10">
        <v>19</v>
      </c>
      <c r="D6" s="10">
        <v>12</v>
      </c>
      <c r="E6" s="10">
        <v>26.167982920263622</v>
      </c>
      <c r="F6" s="10">
        <v>47.953659369181231</v>
      </c>
      <c r="G6" s="10">
        <v>19.208633093525179</v>
      </c>
      <c r="H6" s="10">
        <v>27.939918335601789</v>
      </c>
      <c r="I6" s="10">
        <v>8.8721804511278197</v>
      </c>
      <c r="J6" s="10">
        <v>7.1466666666666665</v>
      </c>
      <c r="K6" s="10">
        <v>6.8024691358024691</v>
      </c>
      <c r="L6" s="10">
        <v>3.3466666666666667</v>
      </c>
      <c r="M6" s="10">
        <v>8.1023255813953483</v>
      </c>
      <c r="N6" s="10">
        <v>5.8888888888888893</v>
      </c>
      <c r="O6" s="10">
        <v>6.1045197740112993</v>
      </c>
      <c r="P6" s="10">
        <v>7.9435028248587569</v>
      </c>
      <c r="Q6" s="10">
        <v>8.1803797468354418</v>
      </c>
      <c r="R6" s="10">
        <v>6.914893617021276</v>
      </c>
      <c r="S6" s="10">
        <v>4.8191489361702127</v>
      </c>
      <c r="T6" s="10">
        <v>9.4964028776978413</v>
      </c>
      <c r="U6" s="10">
        <v>9.7122302158273381</v>
      </c>
      <c r="V6" s="10">
        <v>9.5945945945945947</v>
      </c>
      <c r="W6" s="10">
        <v>8.9208633093525176</v>
      </c>
      <c r="X6" s="10">
        <v>9.4244604316546763</v>
      </c>
      <c r="Y6" s="10">
        <v>3.3559322033898304</v>
      </c>
      <c r="Z6" s="10">
        <v>4.1024096385542173</v>
      </c>
      <c r="AA6" s="10">
        <v>9.4244604316546763</v>
      </c>
      <c r="AB6" s="10">
        <v>8.9208633093525176</v>
      </c>
      <c r="AC6" s="10">
        <v>9.7122302158273381</v>
      </c>
      <c r="AD6" s="10">
        <v>4.1803797468354427</v>
      </c>
      <c r="AE6" s="10">
        <v>4.1045197740112993</v>
      </c>
      <c r="AF6" s="10">
        <v>3.9435028248587569</v>
      </c>
      <c r="AG6" s="10">
        <v>3.8888888888888888</v>
      </c>
      <c r="AH6" s="10">
        <v>4.1023255813953492</v>
      </c>
      <c r="AI6" s="10">
        <v>3.8024691358024691</v>
      </c>
      <c r="AJ6" s="10">
        <v>3.8721804511278197</v>
      </c>
    </row>
    <row r="7" spans="1:36" x14ac:dyDescent="0.25">
      <c r="A7" s="6">
        <v>112.80502982420043</v>
      </c>
      <c r="B7" s="10">
        <v>73.805029824200432</v>
      </c>
      <c r="C7" s="10">
        <v>28</v>
      </c>
      <c r="D7" s="10">
        <v>11</v>
      </c>
      <c r="E7" s="10">
        <v>29.643490704276946</v>
      </c>
      <c r="F7" s="10">
        <v>48.051679964993902</v>
      </c>
      <c r="G7" s="10">
        <v>14.366197183098592</v>
      </c>
      <c r="H7" s="10">
        <v>20.743661971830988</v>
      </c>
      <c r="I7" s="10">
        <v>8.7249999999999996</v>
      </c>
      <c r="J7" s="10">
        <v>7.7377049180327866</v>
      </c>
      <c r="K7" s="10">
        <v>8.7709497206703908</v>
      </c>
      <c r="L7" s="10">
        <v>4.4098360655737707</v>
      </c>
      <c r="M7" s="10">
        <v>8.7826086956521738</v>
      </c>
      <c r="N7" s="10">
        <v>7.4946236559139781</v>
      </c>
      <c r="O7" s="10">
        <v>4.306451612903226</v>
      </c>
      <c r="P7" s="10">
        <v>7.301075268817204</v>
      </c>
      <c r="Q7" s="10">
        <v>7.3231707317073171</v>
      </c>
      <c r="R7" s="10">
        <v>6.3125</v>
      </c>
      <c r="S7" s="10">
        <v>6.53125</v>
      </c>
      <c r="T7" s="10">
        <v>6.901408450704225</v>
      </c>
      <c r="U7" s="10">
        <v>7.464788732394366</v>
      </c>
      <c r="V7" s="10">
        <v>6.8000000000000007</v>
      </c>
      <c r="W7" s="10">
        <v>7.183098591549296</v>
      </c>
      <c r="X7" s="10">
        <v>6.76056338028169</v>
      </c>
      <c r="Y7" s="10">
        <v>2.838709677419355</v>
      </c>
      <c r="Z7" s="10">
        <v>3.396551724137931</v>
      </c>
      <c r="AA7" s="10">
        <v>6.76056338028169</v>
      </c>
      <c r="AB7" s="10">
        <v>7.183098591549296</v>
      </c>
      <c r="AC7" s="10">
        <v>7.464788732394366</v>
      </c>
      <c r="AD7" s="10">
        <v>3.3231707317073171</v>
      </c>
      <c r="AE7" s="10">
        <v>3.306451612903226</v>
      </c>
      <c r="AF7" s="10">
        <v>3.3010752688172045</v>
      </c>
      <c r="AG7" s="10">
        <v>3.4946236559139785</v>
      </c>
      <c r="AH7" s="10">
        <v>3.7826086956521738</v>
      </c>
      <c r="AI7" s="10">
        <v>3.7709497206703912</v>
      </c>
      <c r="AJ7" s="10">
        <v>3.7250000000000001</v>
      </c>
    </row>
    <row r="8" spans="1:36" x14ac:dyDescent="0.25">
      <c r="A8" s="6">
        <v>117.71374414000805</v>
      </c>
      <c r="B8" s="10">
        <v>85.713744140008032</v>
      </c>
      <c r="C8" s="10">
        <v>21</v>
      </c>
      <c r="D8" s="10">
        <v>11</v>
      </c>
      <c r="E8" s="10">
        <v>26.536024844720497</v>
      </c>
      <c r="F8" s="10">
        <v>48.168621222359675</v>
      </c>
      <c r="G8" s="10">
        <v>17.643097643097644</v>
      </c>
      <c r="H8" s="10">
        <v>25.366000429830219</v>
      </c>
      <c r="I8" s="10">
        <v>8.878881987577639</v>
      </c>
      <c r="J8" s="10">
        <v>6.9254658385093162</v>
      </c>
      <c r="K8" s="10">
        <v>6.8496894409937887</v>
      </c>
      <c r="L8" s="10">
        <v>3.8819875776397517</v>
      </c>
      <c r="M8" s="10">
        <v>5.6426735218508997</v>
      </c>
      <c r="N8" s="10">
        <v>7.7210884353741491</v>
      </c>
      <c r="O8" s="10">
        <v>4.833819241982507</v>
      </c>
      <c r="P8" s="10">
        <v>7.8862973760932942</v>
      </c>
      <c r="Q8" s="10">
        <v>8.890625</v>
      </c>
      <c r="R8" s="10">
        <v>6.1823529411764708</v>
      </c>
      <c r="S8" s="10">
        <v>7.0117647058823529</v>
      </c>
      <c r="T8" s="10">
        <v>8.8215488215488218</v>
      </c>
      <c r="U8" s="10">
        <v>8.8215488215488218</v>
      </c>
      <c r="V8" s="10">
        <v>8.4468085106382986</v>
      </c>
      <c r="W8" s="10">
        <v>8.4006734006734014</v>
      </c>
      <c r="X8" s="10">
        <v>8.518518518518519</v>
      </c>
      <c r="Y8" s="10">
        <v>3.6618075801749272</v>
      </c>
      <c r="Z8" s="10">
        <v>3.6387283236994219</v>
      </c>
      <c r="AA8" s="10">
        <v>8.518518518518519</v>
      </c>
      <c r="AB8" s="10">
        <v>8.4006734006734014</v>
      </c>
      <c r="AC8" s="10">
        <v>8.8215488215488218</v>
      </c>
      <c r="AD8" s="10">
        <v>3.890625</v>
      </c>
      <c r="AE8" s="10">
        <v>3.8338192419825075</v>
      </c>
      <c r="AF8" s="10">
        <v>3.8862973760932946</v>
      </c>
      <c r="AG8" s="10">
        <v>3.7210884353741496</v>
      </c>
      <c r="AH8" s="10">
        <v>3.6426735218508997</v>
      </c>
      <c r="AI8" s="10">
        <v>3.8496894409937887</v>
      </c>
      <c r="AJ8" s="10">
        <v>3.8788819875776399</v>
      </c>
    </row>
    <row r="9" spans="1:36" x14ac:dyDescent="0.25">
      <c r="A9" s="6">
        <v>128.4904588286679</v>
      </c>
      <c r="B9" s="10">
        <v>91.490458828667897</v>
      </c>
      <c r="C9" s="10">
        <v>28</v>
      </c>
      <c r="D9" s="10">
        <v>9</v>
      </c>
      <c r="E9" s="10">
        <v>30.548408392674268</v>
      </c>
      <c r="F9" s="10">
        <v>52.428978540568778</v>
      </c>
      <c r="G9" s="10">
        <v>17.843137254901961</v>
      </c>
      <c r="H9" s="10">
        <v>27.669934640522875</v>
      </c>
      <c r="I9" s="10">
        <v>9.2361809045226124</v>
      </c>
      <c r="J9" s="10">
        <v>8.16</v>
      </c>
      <c r="K9" s="10">
        <v>8.2322274881516577</v>
      </c>
      <c r="L9" s="10">
        <v>4.92</v>
      </c>
      <c r="M9" s="10">
        <v>6.4588235294117649</v>
      </c>
      <c r="N9" s="10">
        <v>7.9607843137254903</v>
      </c>
      <c r="O9" s="10">
        <v>5.2671568627450984</v>
      </c>
      <c r="P9" s="10">
        <v>8.3578431372549016</v>
      </c>
      <c r="Q9" s="10">
        <v>6.3109243697478989</v>
      </c>
      <c r="R9" s="10">
        <v>9.158192090395481</v>
      </c>
      <c r="S9" s="10">
        <v>8.9152542372881349</v>
      </c>
      <c r="T9" s="10">
        <v>8.8888888888888893</v>
      </c>
      <c r="U9" s="10">
        <v>8.9542483660130721</v>
      </c>
      <c r="V9" s="10">
        <v>9.5</v>
      </c>
      <c r="W9" s="10">
        <v>9.0849673202614376</v>
      </c>
      <c r="X9" s="10">
        <v>9.0849673202614376</v>
      </c>
      <c r="Y9" s="10">
        <v>3.2549019607843137</v>
      </c>
      <c r="Z9" s="10">
        <v>4.0185185185185182</v>
      </c>
      <c r="AA9" s="10">
        <v>9.0849673202614376</v>
      </c>
      <c r="AB9" s="10">
        <v>9.0849673202614376</v>
      </c>
      <c r="AC9" s="10">
        <v>8.9542483660130721</v>
      </c>
      <c r="AD9" s="10">
        <v>4.3109243697478989</v>
      </c>
      <c r="AE9" s="10">
        <v>4.2671568627450984</v>
      </c>
      <c r="AF9" s="10">
        <v>4.3578431372549016</v>
      </c>
      <c r="AG9" s="10">
        <v>3.9607843137254903</v>
      </c>
      <c r="AH9" s="10">
        <v>4.4588235294117649</v>
      </c>
      <c r="AI9" s="10">
        <v>4.2322274881516586</v>
      </c>
      <c r="AJ9" s="10">
        <v>4.2361809045226133</v>
      </c>
    </row>
    <row r="10" spans="1:36" x14ac:dyDescent="0.25">
      <c r="A10" s="6">
        <v>88.334931104032833</v>
      </c>
      <c r="B10" s="10">
        <v>77.334931104032833</v>
      </c>
      <c r="C10" s="10">
        <v>9</v>
      </c>
      <c r="D10" s="10">
        <v>2</v>
      </c>
      <c r="E10" s="10">
        <v>22.091431453428683</v>
      </c>
      <c r="F10" s="10">
        <v>25.698519207318625</v>
      </c>
      <c r="G10" s="10">
        <v>17.457627118644069</v>
      </c>
      <c r="H10" s="10">
        <v>23.087353324641459</v>
      </c>
      <c r="I10" s="10">
        <v>6.2653061224489797</v>
      </c>
      <c r="J10" s="10">
        <v>5.204545454545455</v>
      </c>
      <c r="K10" s="10">
        <v>6.5533980582524274</v>
      </c>
      <c r="L10" s="10">
        <v>4.0681818181818183</v>
      </c>
      <c r="M10" s="10">
        <v>4.9016393442622945</v>
      </c>
      <c r="N10" s="10">
        <v>3.4833333333333334</v>
      </c>
      <c r="O10" s="10">
        <v>3.3916666666666666</v>
      </c>
      <c r="P10" s="10">
        <v>3.1666666666666665</v>
      </c>
      <c r="Q10" s="10">
        <v>3.403361344537815</v>
      </c>
      <c r="R10" s="10">
        <v>3.2407407407407409</v>
      </c>
      <c r="S10" s="10">
        <v>4.1111111111111107</v>
      </c>
      <c r="T10" s="10">
        <v>8.9830508474576281</v>
      </c>
      <c r="U10" s="10">
        <v>8.4745762711864394</v>
      </c>
      <c r="V10" s="10">
        <v>6.3076923076923075</v>
      </c>
      <c r="W10" s="10">
        <v>8.4745762711864394</v>
      </c>
      <c r="X10" s="10">
        <v>8.3050847457627128</v>
      </c>
      <c r="Y10" s="10">
        <v>2.9333333333333331</v>
      </c>
      <c r="Z10" s="10">
        <v>3</v>
      </c>
      <c r="AA10" s="10">
        <v>8.3050847457627128</v>
      </c>
      <c r="AB10" s="10">
        <v>8.4745762711864394</v>
      </c>
      <c r="AC10" s="10">
        <v>8.4745762711864394</v>
      </c>
      <c r="AD10" s="10">
        <v>3.403361344537815</v>
      </c>
      <c r="AE10" s="10">
        <v>3.3916666666666666</v>
      </c>
      <c r="AF10" s="10">
        <v>3.1666666666666665</v>
      </c>
      <c r="AG10" s="10">
        <v>3.4833333333333334</v>
      </c>
      <c r="AH10" s="10">
        <v>3.901639344262295</v>
      </c>
      <c r="AI10" s="10">
        <v>3.5533980582524274</v>
      </c>
      <c r="AJ10" s="10">
        <v>3.2653061224489797</v>
      </c>
    </row>
    <row r="11" spans="1:36" x14ac:dyDescent="0.25">
      <c r="AJ11" s="10"/>
    </row>
    <row r="12" spans="1:36" x14ac:dyDescent="0.25">
      <c r="B12" s="6">
        <f>CORREL($A$2:$A$10,B2:B10)</f>
        <v>0.75262914892207766</v>
      </c>
      <c r="C12" s="6">
        <f>CORREL($A$2:$A$10,C2:C10)</f>
        <v>0.74892523839262781</v>
      </c>
      <c r="D12" s="155">
        <f t="shared" ref="D12:X12" si="0">CORREL($A$2:$A$10,D2:D10)</f>
        <v>0.72420600995491424</v>
      </c>
      <c r="E12" s="155">
        <f t="shared" si="0"/>
        <v>0.83671395807528137</v>
      </c>
      <c r="F12" s="155">
        <f t="shared" si="0"/>
        <v>0.92567253379984527</v>
      </c>
      <c r="G12" s="6">
        <f t="shared" si="0"/>
        <v>0.36603635637854193</v>
      </c>
      <c r="H12" s="6">
        <f t="shared" si="0"/>
        <v>0.65701373921273332</v>
      </c>
      <c r="I12" s="155">
        <f t="shared" si="0"/>
        <v>0.97291204873623782</v>
      </c>
      <c r="J12" s="155">
        <f t="shared" si="0"/>
        <v>0.87664365047054027</v>
      </c>
      <c r="K12" s="6">
        <f t="shared" si="0"/>
        <v>0.38017691783029783</v>
      </c>
      <c r="L12" s="6">
        <f t="shared" si="0"/>
        <v>0.45035626858655442</v>
      </c>
      <c r="M12" s="212">
        <f t="shared" si="0"/>
        <v>0.51611825142779599</v>
      </c>
      <c r="N12" s="6">
        <f t="shared" si="0"/>
        <v>0.54122551222089543</v>
      </c>
      <c r="O12" s="6">
        <f t="shared" si="0"/>
        <v>0.65243844923153482</v>
      </c>
      <c r="P12" s="155">
        <f t="shared" si="0"/>
        <v>0.92353744935861526</v>
      </c>
      <c r="Q12" s="6">
        <f t="shared" si="0"/>
        <v>0.68017661060412149</v>
      </c>
      <c r="R12" s="155">
        <f t="shared" si="0"/>
        <v>0.83929664359653233</v>
      </c>
      <c r="S12" s="6">
        <f t="shared" si="0"/>
        <v>0.74252007764996752</v>
      </c>
      <c r="T12" s="6">
        <f t="shared" si="0"/>
        <v>0.23359914551070537</v>
      </c>
      <c r="U12" s="6">
        <f t="shared" si="0"/>
        <v>0.50281650338491923</v>
      </c>
      <c r="V12" s="155">
        <f t="shared" si="0"/>
        <v>0.84868813750632643</v>
      </c>
      <c r="W12" s="6">
        <f t="shared" si="0"/>
        <v>0.41511150024701388</v>
      </c>
      <c r="X12" s="6">
        <f t="shared" si="0"/>
        <v>0.46921437813994693</v>
      </c>
      <c r="Y12" s="6">
        <f t="shared" ref="Y12:AJ12" si="1">CORREL($A$2:$A$10,Y2:Y10)</f>
        <v>0.67026435840208176</v>
      </c>
      <c r="Z12" s="155">
        <f t="shared" si="1"/>
        <v>0.91873578767630371</v>
      </c>
      <c r="AA12" s="6">
        <f t="shared" si="1"/>
        <v>0.46921437813994693</v>
      </c>
      <c r="AB12" s="6">
        <f t="shared" si="1"/>
        <v>0.41511150024701388</v>
      </c>
      <c r="AC12" s="6">
        <f t="shared" si="1"/>
        <v>0.50281650338491923</v>
      </c>
      <c r="AD12" s="155">
        <f t="shared" si="1"/>
        <v>0.82948135769015785</v>
      </c>
      <c r="AE12" s="6">
        <f t="shared" si="1"/>
        <v>0.79029251985842042</v>
      </c>
      <c r="AF12" s="155">
        <f t="shared" si="1"/>
        <v>0.81801246149336604</v>
      </c>
      <c r="AG12" s="6">
        <f t="shared" si="1"/>
        <v>0.65941824431683083</v>
      </c>
      <c r="AH12" s="212">
        <f t="shared" si="1"/>
        <v>0.45862471706175795</v>
      </c>
      <c r="AI12" s="6">
        <f t="shared" si="1"/>
        <v>0.74418835747990286</v>
      </c>
      <c r="AJ12" s="155">
        <f t="shared" si="1"/>
        <v>0.88726207713758298</v>
      </c>
    </row>
    <row r="13" spans="1:36" x14ac:dyDescent="0.25">
      <c r="M13" s="213"/>
    </row>
    <row r="14" spans="1:36" x14ac:dyDescent="0.25">
      <c r="M14" s="212">
        <f>CORREL(M2:M10,V2:V10)</f>
        <v>0.27945223584765516</v>
      </c>
    </row>
    <row r="15" spans="1:36" x14ac:dyDescent="0.25">
      <c r="X15" s="156">
        <v>161</v>
      </c>
      <c r="Y15" s="156">
        <v>199</v>
      </c>
      <c r="Z15" s="156">
        <v>242</v>
      </c>
      <c r="AA15" s="156">
        <v>161</v>
      </c>
      <c r="AB15" s="156">
        <v>56</v>
      </c>
      <c r="AC15" s="156">
        <v>42</v>
      </c>
      <c r="AD15" s="157">
        <v>124</v>
      </c>
      <c r="AE15" s="157">
        <v>126</v>
      </c>
      <c r="AF15" s="157">
        <v>53</v>
      </c>
      <c r="AG15">
        <f>SUM(X15:AF15)</f>
        <v>1164</v>
      </c>
    </row>
    <row r="16" spans="1:36" x14ac:dyDescent="0.25">
      <c r="X16" s="156">
        <v>111</v>
      </c>
      <c r="Y16" s="156">
        <v>181</v>
      </c>
      <c r="Z16" s="156">
        <v>232</v>
      </c>
      <c r="AA16" s="156">
        <v>122</v>
      </c>
      <c r="AB16" s="156">
        <v>42</v>
      </c>
      <c r="AC16" s="156">
        <v>24</v>
      </c>
      <c r="AD16" s="157">
        <v>105</v>
      </c>
      <c r="AE16" s="157">
        <v>92</v>
      </c>
      <c r="AF16" s="157">
        <v>35</v>
      </c>
      <c r="AH16" s="4">
        <f>AG17/AG15</f>
        <v>3.8144329896907219</v>
      </c>
    </row>
    <row r="17" spans="24:34" x14ac:dyDescent="0.25">
      <c r="X17" s="156">
        <v>533</v>
      </c>
      <c r="Y17" s="156">
        <v>860</v>
      </c>
      <c r="Z17" s="156">
        <v>1153</v>
      </c>
      <c r="AA17" s="156">
        <v>549</v>
      </c>
      <c r="AB17" s="156">
        <v>189</v>
      </c>
      <c r="AC17" s="156">
        <v>117</v>
      </c>
      <c r="AD17" s="157">
        <v>463</v>
      </c>
      <c r="AE17" s="157">
        <v>420</v>
      </c>
      <c r="AF17" s="157">
        <v>156</v>
      </c>
      <c r="AG17">
        <f t="shared" ref="AG16:AG23" si="2">SUM(X17:AF17)</f>
        <v>4440</v>
      </c>
      <c r="AH17" s="4"/>
    </row>
    <row r="18" spans="24:34" x14ac:dyDescent="0.25">
      <c r="X18" s="214">
        <v>68</v>
      </c>
      <c r="Y18" s="214">
        <v>66</v>
      </c>
      <c r="Z18" s="214">
        <v>82</v>
      </c>
      <c r="AA18" s="214">
        <v>79</v>
      </c>
      <c r="AB18" s="214">
        <v>38</v>
      </c>
      <c r="AC18" s="214">
        <v>22</v>
      </c>
      <c r="AD18" s="215">
        <v>46</v>
      </c>
      <c r="AE18" s="215">
        <v>51</v>
      </c>
      <c r="AF18" s="215">
        <v>1</v>
      </c>
      <c r="AG18">
        <f t="shared" si="2"/>
        <v>453</v>
      </c>
      <c r="AH18" s="4"/>
    </row>
    <row r="19" spans="24:34" x14ac:dyDescent="0.25">
      <c r="X19" s="214">
        <v>51</v>
      </c>
      <c r="Y19" s="214">
        <v>50</v>
      </c>
      <c r="Z19" s="214">
        <v>60</v>
      </c>
      <c r="AA19" s="214">
        <v>66</v>
      </c>
      <c r="AB19" s="214">
        <v>31</v>
      </c>
      <c r="AC19" s="214">
        <v>13</v>
      </c>
      <c r="AD19" s="215">
        <v>46</v>
      </c>
      <c r="AE19" s="215">
        <v>38</v>
      </c>
      <c r="AF19" s="215">
        <v>1</v>
      </c>
      <c r="AH19" s="4">
        <f>AG20/AG18</f>
        <v>3.5695364238410594</v>
      </c>
    </row>
    <row r="20" spans="24:34" x14ac:dyDescent="0.25">
      <c r="X20" s="214">
        <v>222</v>
      </c>
      <c r="Y20" s="214">
        <v>224</v>
      </c>
      <c r="Z20" s="214">
        <v>302</v>
      </c>
      <c r="AA20" s="214">
        <v>290</v>
      </c>
      <c r="AB20" s="214">
        <v>134</v>
      </c>
      <c r="AC20" s="214">
        <v>66</v>
      </c>
      <c r="AD20" s="215">
        <v>206</v>
      </c>
      <c r="AE20" s="215">
        <v>169</v>
      </c>
      <c r="AF20" s="215">
        <v>4</v>
      </c>
      <c r="AG20">
        <f t="shared" si="2"/>
        <v>1617</v>
      </c>
      <c r="AH20" s="4"/>
    </row>
    <row r="21" spans="24:34" x14ac:dyDescent="0.25">
      <c r="X21" s="214">
        <v>108</v>
      </c>
      <c r="Y21" s="214">
        <v>128</v>
      </c>
      <c r="Z21" s="214">
        <v>244</v>
      </c>
      <c r="AA21" s="214">
        <v>161</v>
      </c>
      <c r="AB21" s="214">
        <v>83</v>
      </c>
      <c r="AC21" s="214">
        <v>29</v>
      </c>
      <c r="AD21" s="215">
        <v>173</v>
      </c>
      <c r="AE21" s="215">
        <v>27</v>
      </c>
      <c r="AF21" s="215">
        <v>6</v>
      </c>
      <c r="AG21">
        <f t="shared" si="2"/>
        <v>959</v>
      </c>
      <c r="AH21" s="4"/>
    </row>
    <row r="22" spans="24:34" x14ac:dyDescent="0.25">
      <c r="X22" s="214">
        <v>70</v>
      </c>
      <c r="Y22" s="214">
        <v>90</v>
      </c>
      <c r="Z22" s="214">
        <v>212</v>
      </c>
      <c r="AA22" s="214">
        <v>104</v>
      </c>
      <c r="AB22" s="214">
        <v>60</v>
      </c>
      <c r="AC22" s="214">
        <v>17</v>
      </c>
      <c r="AD22" s="215">
        <v>136</v>
      </c>
      <c r="AE22" s="215">
        <v>17</v>
      </c>
      <c r="AF22" s="215">
        <v>4</v>
      </c>
      <c r="AH22" s="4">
        <f>AG23/AG21</f>
        <v>3.4807090719499478</v>
      </c>
    </row>
    <row r="23" spans="24:34" x14ac:dyDescent="0.25">
      <c r="X23" s="214">
        <v>331</v>
      </c>
      <c r="Y23" s="214">
        <v>438</v>
      </c>
      <c r="Z23" s="214">
        <v>1056</v>
      </c>
      <c r="AA23" s="214">
        <v>483</v>
      </c>
      <c r="AB23" s="214">
        <v>271</v>
      </c>
      <c r="AC23" s="214">
        <v>81</v>
      </c>
      <c r="AD23" s="215">
        <v>587</v>
      </c>
      <c r="AE23" s="215">
        <v>75</v>
      </c>
      <c r="AF23" s="215">
        <v>16</v>
      </c>
      <c r="AG23">
        <f t="shared" si="2"/>
        <v>3338</v>
      </c>
      <c r="AH23" s="4"/>
    </row>
    <row r="25" spans="24:34" x14ac:dyDescent="0.25">
      <c r="X25" s="158">
        <f>X15+X18+X21</f>
        <v>337</v>
      </c>
      <c r="Y25" s="158">
        <f>Y15+Y18+Y21</f>
        <v>393</v>
      </c>
      <c r="Z25" s="158">
        <f t="shared" ref="Z25:AF25" si="3">Z15+Z18+Z21</f>
        <v>568</v>
      </c>
      <c r="AA25" s="158">
        <f t="shared" si="3"/>
        <v>401</v>
      </c>
      <c r="AB25" s="158">
        <f t="shared" si="3"/>
        <v>177</v>
      </c>
      <c r="AC25" s="158">
        <f t="shared" si="3"/>
        <v>93</v>
      </c>
      <c r="AD25" s="158">
        <f t="shared" si="3"/>
        <v>343</v>
      </c>
      <c r="AE25" s="158">
        <f t="shared" si="3"/>
        <v>204</v>
      </c>
      <c r="AF25" s="158">
        <f t="shared" si="3"/>
        <v>60</v>
      </c>
    </row>
    <row r="26" spans="24:34" x14ac:dyDescent="0.25">
      <c r="X26" s="158">
        <f>X17+X20+X23</f>
        <v>1086</v>
      </c>
      <c r="Y26" s="158">
        <f>Y17+Y20+Y23</f>
        <v>1522</v>
      </c>
      <c r="Z26" s="158">
        <f t="shared" ref="Z26:AF26" si="4">Z17+Z20+Z23</f>
        <v>2511</v>
      </c>
      <c r="AA26" s="158">
        <f t="shared" si="4"/>
        <v>1322</v>
      </c>
      <c r="AB26" s="158">
        <f t="shared" si="4"/>
        <v>594</v>
      </c>
      <c r="AC26" s="158">
        <f t="shared" si="4"/>
        <v>264</v>
      </c>
      <c r="AD26" s="158">
        <f t="shared" si="4"/>
        <v>1256</v>
      </c>
      <c r="AE26" s="158">
        <f t="shared" si="4"/>
        <v>664</v>
      </c>
      <c r="AF26" s="158">
        <f t="shared" si="4"/>
        <v>176</v>
      </c>
    </row>
    <row r="28" spans="24:34" x14ac:dyDescent="0.25">
      <c r="X28" s="4">
        <f t="shared" ref="X28:AF28" si="5">X26/X25</f>
        <v>3.2225519287833828</v>
      </c>
      <c r="Y28" s="4">
        <f t="shared" si="5"/>
        <v>3.8727735368956742</v>
      </c>
      <c r="Z28" s="4">
        <f t="shared" si="5"/>
        <v>4.420774647887324</v>
      </c>
      <c r="AA28" s="4">
        <f t="shared" si="5"/>
        <v>3.2967581047381547</v>
      </c>
      <c r="AB28" s="4">
        <f t="shared" si="5"/>
        <v>3.3559322033898304</v>
      </c>
      <c r="AC28" s="4">
        <f t="shared" si="5"/>
        <v>2.838709677419355</v>
      </c>
      <c r="AD28" s="4">
        <f t="shared" si="5"/>
        <v>3.6618075801749272</v>
      </c>
      <c r="AE28" s="4">
        <f t="shared" si="5"/>
        <v>3.2549019607843137</v>
      </c>
      <c r="AF28" s="4">
        <f t="shared" si="5"/>
        <v>2.9333333333333331</v>
      </c>
    </row>
    <row r="30" spans="24:34" x14ac:dyDescent="0.25">
      <c r="X30" s="214">
        <v>108</v>
      </c>
      <c r="Y30" s="214">
        <v>128</v>
      </c>
      <c r="Z30" s="214">
        <v>244</v>
      </c>
      <c r="AA30" s="214">
        <v>161</v>
      </c>
      <c r="AB30" s="214">
        <v>83</v>
      </c>
      <c r="AC30" s="214">
        <v>29</v>
      </c>
      <c r="AD30" s="215">
        <v>173</v>
      </c>
      <c r="AE30" s="215">
        <v>27</v>
      </c>
      <c r="AF30" s="215">
        <v>6</v>
      </c>
    </row>
    <row r="31" spans="24:34" x14ac:dyDescent="0.25">
      <c r="X31" s="214">
        <v>89</v>
      </c>
      <c r="Y31" s="214">
        <v>104</v>
      </c>
      <c r="Z31" s="214">
        <v>220</v>
      </c>
      <c r="AA31" s="214">
        <v>124</v>
      </c>
      <c r="AB31" s="214">
        <v>80</v>
      </c>
      <c r="AC31" s="214">
        <v>18</v>
      </c>
      <c r="AD31" s="215">
        <v>146</v>
      </c>
      <c r="AE31" s="215">
        <v>23</v>
      </c>
      <c r="AF31" s="215">
        <v>4</v>
      </c>
    </row>
    <row r="32" spans="24:34" x14ac:dyDescent="0.25">
      <c r="X32" s="214">
        <v>397</v>
      </c>
      <c r="Y32" s="214">
        <v>484</v>
      </c>
      <c r="Z32" s="214">
        <v>1082</v>
      </c>
      <c r="AA32" s="214">
        <v>554</v>
      </c>
      <c r="AB32" s="214">
        <v>338</v>
      </c>
      <c r="AC32" s="214">
        <v>87</v>
      </c>
      <c r="AD32" s="215">
        <v>625</v>
      </c>
      <c r="AE32" s="215">
        <v>106</v>
      </c>
      <c r="AF32" s="215">
        <v>17</v>
      </c>
    </row>
    <row r="33" spans="24:32" x14ac:dyDescent="0.25">
      <c r="X33" s="214">
        <v>108</v>
      </c>
      <c r="Y33" s="214">
        <v>128</v>
      </c>
      <c r="Z33" s="214">
        <v>244</v>
      </c>
      <c r="AA33" s="214">
        <v>161</v>
      </c>
      <c r="AB33" s="214">
        <v>83</v>
      </c>
      <c r="AC33" s="214">
        <v>29</v>
      </c>
      <c r="AD33" s="215">
        <v>173</v>
      </c>
      <c r="AE33" s="215">
        <v>27</v>
      </c>
      <c r="AF33" s="215">
        <v>6</v>
      </c>
    </row>
    <row r="34" spans="24:32" x14ac:dyDescent="0.25">
      <c r="X34" s="214">
        <v>90</v>
      </c>
      <c r="Y34" s="214">
        <v>113</v>
      </c>
      <c r="Z34" s="214">
        <v>225</v>
      </c>
      <c r="AA34" s="214">
        <v>134</v>
      </c>
      <c r="AB34" s="214">
        <v>78</v>
      </c>
      <c r="AC34" s="214">
        <v>26</v>
      </c>
      <c r="AD34" s="215">
        <v>141</v>
      </c>
      <c r="AE34" s="215">
        <v>24</v>
      </c>
      <c r="AF34" s="215">
        <v>5</v>
      </c>
    </row>
    <row r="35" spans="24:32" x14ac:dyDescent="0.25">
      <c r="X35" s="214">
        <v>400</v>
      </c>
      <c r="Y35" s="214">
        <v>519</v>
      </c>
      <c r="Z35" s="214">
        <v>1105</v>
      </c>
      <c r="AA35" s="214">
        <v>642</v>
      </c>
      <c r="AB35" s="214">
        <v>343</v>
      </c>
      <c r="AC35" s="214">
        <v>110</v>
      </c>
      <c r="AD35" s="215">
        <v>634</v>
      </c>
      <c r="AE35" s="215">
        <v>111</v>
      </c>
      <c r="AF35" s="215">
        <v>19</v>
      </c>
    </row>
    <row r="37" spans="24:32" x14ac:dyDescent="0.25">
      <c r="X37" s="158">
        <f>X30+X33</f>
        <v>216</v>
      </c>
      <c r="Y37" s="158">
        <f>Y30+Y33</f>
        <v>256</v>
      </c>
      <c r="Z37" s="158">
        <f t="shared" ref="Z37:AF37" si="6">Z30+Z33</f>
        <v>488</v>
      </c>
      <c r="AA37" s="158">
        <f t="shared" si="6"/>
        <v>322</v>
      </c>
      <c r="AB37" s="158">
        <f t="shared" si="6"/>
        <v>166</v>
      </c>
      <c r="AC37" s="158">
        <f t="shared" si="6"/>
        <v>58</v>
      </c>
      <c r="AD37" s="158">
        <f t="shared" si="6"/>
        <v>346</v>
      </c>
      <c r="AE37" s="158">
        <f t="shared" si="6"/>
        <v>54</v>
      </c>
      <c r="AF37" s="158">
        <f t="shared" si="6"/>
        <v>12</v>
      </c>
    </row>
    <row r="38" spans="24:32" x14ac:dyDescent="0.25">
      <c r="X38" s="158">
        <f>X32+X35</f>
        <v>797</v>
      </c>
      <c r="Y38" s="158">
        <f>Y32+Y35</f>
        <v>1003</v>
      </c>
      <c r="Z38" s="158">
        <f t="shared" ref="Z38:AF38" si="7">Z32+Z35</f>
        <v>2187</v>
      </c>
      <c r="AA38" s="158">
        <f t="shared" si="7"/>
        <v>1196</v>
      </c>
      <c r="AB38" s="158">
        <f t="shared" si="7"/>
        <v>681</v>
      </c>
      <c r="AC38" s="158">
        <f t="shared" si="7"/>
        <v>197</v>
      </c>
      <c r="AD38" s="158">
        <f t="shared" si="7"/>
        <v>1259</v>
      </c>
      <c r="AE38" s="158">
        <f t="shared" si="7"/>
        <v>217</v>
      </c>
      <c r="AF38" s="158">
        <f t="shared" si="7"/>
        <v>36</v>
      </c>
    </row>
    <row r="40" spans="24:32" x14ac:dyDescent="0.25">
      <c r="X40" s="4">
        <f>X38/X37</f>
        <v>3.6898148148148149</v>
      </c>
      <c r="Y40" s="4">
        <f>Y38/Y37</f>
        <v>3.91796875</v>
      </c>
      <c r="Z40" s="4">
        <f t="shared" ref="Z40:AF40" si="8">Z38/Z37</f>
        <v>4.4815573770491799</v>
      </c>
      <c r="AA40" s="4">
        <f t="shared" si="8"/>
        <v>3.7142857142857144</v>
      </c>
      <c r="AB40" s="4">
        <f t="shared" si="8"/>
        <v>4.1024096385542173</v>
      </c>
      <c r="AC40" s="4">
        <f t="shared" si="8"/>
        <v>3.396551724137931</v>
      </c>
      <c r="AD40" s="4">
        <f t="shared" si="8"/>
        <v>3.6387283236994219</v>
      </c>
      <c r="AE40" s="4">
        <f t="shared" si="8"/>
        <v>4.0185185185185182</v>
      </c>
      <c r="AF40" s="4">
        <f t="shared" si="8"/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A7" zoomScale="60" zoomScaleNormal="60" workbookViewId="0">
      <selection activeCell="T31" sqref="T31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6.140625" style="31" customWidth="1"/>
    <col min="12" max="12" width="11.5703125" style="31" customWidth="1"/>
    <col min="13" max="13" width="12.7109375" style="31" customWidth="1"/>
    <col min="14" max="14" width="12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228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236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245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124.67097952940964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3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89.670979529409635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24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11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18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63"/>
      <c r="V18" s="37"/>
    </row>
    <row r="19" spans="2:22" ht="75" customHeight="1" x14ac:dyDescent="0.25">
      <c r="B19" s="72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72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72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72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72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72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72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72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72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18" customHeight="1" x14ac:dyDescent="0.25">
      <c r="B29" s="163"/>
      <c r="C29" s="164"/>
      <c r="D29" s="164"/>
      <c r="E29" s="164"/>
      <c r="F29" s="37"/>
      <c r="G29" s="37"/>
      <c r="H29" s="63" t="s">
        <v>48</v>
      </c>
      <c r="I29" s="63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31.805431705445876</v>
      </c>
      <c r="I30" s="75">
        <v>40</v>
      </c>
      <c r="J30" s="37"/>
      <c r="K30" s="30" t="s">
        <v>14</v>
      </c>
      <c r="L30" s="54">
        <v>9.2132963988919663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48.595527324585476</v>
      </c>
      <c r="I31" s="75">
        <v>70</v>
      </c>
      <c r="J31" s="37"/>
      <c r="K31" s="30" t="s">
        <v>17</v>
      </c>
      <c r="L31" s="54">
        <v>9.2945736434108532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18.165137614678898</v>
      </c>
      <c r="I32" s="75">
        <v>20</v>
      </c>
      <c r="J32" s="37"/>
      <c r="K32" s="30" t="s">
        <v>15</v>
      </c>
      <c r="L32" s="54">
        <v>8.1115151515151513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26.1048828846994</v>
      </c>
      <c r="I33" s="75">
        <v>30</v>
      </c>
      <c r="J33" s="37"/>
      <c r="K33" s="30" t="s">
        <v>16</v>
      </c>
      <c r="L33" s="54">
        <v>5.1860465116279073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124.67097952940964</v>
      </c>
      <c r="I34" s="76">
        <f>SUM(I30:I33)</f>
        <v>160</v>
      </c>
      <c r="J34" s="37"/>
      <c r="K34" s="30" t="s">
        <v>20</v>
      </c>
      <c r="L34" s="54">
        <v>7.9694989106753811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54">
        <v>5.8812553011026294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54">
        <v>4.0190839694656493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54">
        <v>9.007633587786259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54">
        <v>6.1180555555555554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54">
        <v>6.3849056603773588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54">
        <v>9.2150943396226417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54">
        <v>8.8073394495412849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54">
        <v>9.3577981651376145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54">
        <v>8.5054945054945055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54">
        <v>8.8226299694189603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54">
        <v>8.7767584097859324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124.67097952940964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63"/>
      <c r="S59" s="63"/>
      <c r="T59" s="63"/>
      <c r="U59" s="63"/>
      <c r="V59" s="63"/>
      <c r="W59" s="63"/>
      <c r="X59" s="63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63"/>
      <c r="S88" s="63"/>
      <c r="T88" s="63"/>
      <c r="U88" s="63"/>
      <c r="V88" s="63"/>
      <c r="W88" s="63"/>
      <c r="X88" s="63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C20:E20"/>
    <mergeCell ref="B2:C2"/>
    <mergeCell ref="D2:O2"/>
    <mergeCell ref="B3:C3"/>
    <mergeCell ref="D3:O3"/>
    <mergeCell ref="B4:C4"/>
    <mergeCell ref="D4:O4"/>
    <mergeCell ref="B5:C5"/>
    <mergeCell ref="D5:O5"/>
    <mergeCell ref="B7:C7"/>
    <mergeCell ref="B11:C11"/>
    <mergeCell ref="C19:E19"/>
    <mergeCell ref="C26:E26"/>
    <mergeCell ref="C27:E27"/>
    <mergeCell ref="B28:B29"/>
    <mergeCell ref="C28:E29"/>
    <mergeCell ref="B30:B32"/>
    <mergeCell ref="C30:E32"/>
    <mergeCell ref="C21:E21"/>
    <mergeCell ref="C22:E22"/>
    <mergeCell ref="C23:E23"/>
    <mergeCell ref="C24:E24"/>
    <mergeCell ref="C25:E25"/>
    <mergeCell ref="M28:M29"/>
    <mergeCell ref="L28:L29"/>
    <mergeCell ref="N28:N29"/>
    <mergeCell ref="B45:B47"/>
    <mergeCell ref="C45:E47"/>
    <mergeCell ref="B36:B38"/>
    <mergeCell ref="C36:E38"/>
    <mergeCell ref="B39:B41"/>
    <mergeCell ref="C39:E41"/>
    <mergeCell ref="B42:B44"/>
    <mergeCell ref="C42:E44"/>
    <mergeCell ref="B33:B35"/>
    <mergeCell ref="C33:E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A16" zoomScale="60" zoomScaleNormal="60" workbookViewId="0">
      <selection activeCell="K53" sqref="K53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7.85546875" style="31" customWidth="1"/>
    <col min="12" max="12" width="11.5703125" style="31" customWidth="1"/>
    <col min="13" max="13" width="13.7109375" style="31" customWidth="1"/>
    <col min="14" max="14" width="12.7109375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229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237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246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133.3965534470442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1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98.396553447044184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23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12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18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63"/>
      <c r="V18" s="37"/>
    </row>
    <row r="19" spans="2:22" ht="75" customHeight="1" x14ac:dyDescent="0.25">
      <c r="B19" s="72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72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72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72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72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72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72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72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72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18" customHeight="1" x14ac:dyDescent="0.25">
      <c r="B29" s="163"/>
      <c r="C29" s="164"/>
      <c r="D29" s="164"/>
      <c r="E29" s="164"/>
      <c r="F29" s="37"/>
      <c r="G29" s="37"/>
      <c r="H29" s="63" t="s">
        <v>48</v>
      </c>
      <c r="I29" s="63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32.784248001332443</v>
      </c>
      <c r="I30" s="75">
        <v>40</v>
      </c>
      <c r="J30" s="37"/>
      <c r="K30" s="30" t="s">
        <v>14</v>
      </c>
      <c r="L30" s="141">
        <v>9.7039473684210513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53.08065202669151</v>
      </c>
      <c r="I31" s="75">
        <v>70</v>
      </c>
      <c r="J31" s="37"/>
      <c r="K31" s="30" t="s">
        <v>17</v>
      </c>
      <c r="L31" s="141">
        <v>9.7405063291139236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19.094650205761319</v>
      </c>
      <c r="I32" s="75">
        <v>20</v>
      </c>
      <c r="J32" s="37"/>
      <c r="K32" s="30" t="s">
        <v>15</v>
      </c>
      <c r="L32" s="141">
        <v>7.65625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28.437003213258922</v>
      </c>
      <c r="I33" s="75">
        <v>30</v>
      </c>
      <c r="J33" s="37"/>
      <c r="K33" s="30" t="s">
        <v>16</v>
      </c>
      <c r="L33" s="141">
        <v>5.6835443037974684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133.3965534470442</v>
      </c>
      <c r="I34" s="76">
        <f>SUM(I30:I33)</f>
        <v>160</v>
      </c>
      <c r="J34" s="37"/>
      <c r="K34" s="30" t="s">
        <v>20</v>
      </c>
      <c r="L34" s="141">
        <v>7.56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141">
        <v>5.59330985915493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141">
        <v>5.513204225352113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141">
        <v>8.5035211267605639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141">
        <v>8.6204933586337766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141">
        <v>7.7253086419753085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141">
        <v>9.5648148148148149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141">
        <v>9.5267489711934168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141">
        <v>9.567901234567902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141">
        <v>9.4246575342465757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141">
        <v>9.4444444444444446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141">
        <v>9.567901234567902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133.39655344704417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63"/>
      <c r="S59" s="63"/>
      <c r="T59" s="63"/>
      <c r="U59" s="63"/>
      <c r="V59" s="63"/>
      <c r="W59" s="63"/>
      <c r="X59" s="63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63"/>
      <c r="S88" s="63"/>
      <c r="T88" s="63"/>
      <c r="U88" s="63"/>
      <c r="V88" s="63"/>
      <c r="W88" s="63"/>
      <c r="X88" s="63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C20:E20"/>
    <mergeCell ref="B2:C2"/>
    <mergeCell ref="D2:O2"/>
    <mergeCell ref="B3:C3"/>
    <mergeCell ref="D3:O3"/>
    <mergeCell ref="B4:C4"/>
    <mergeCell ref="D4:O4"/>
    <mergeCell ref="B5:C5"/>
    <mergeCell ref="D5:O5"/>
    <mergeCell ref="B7:C7"/>
    <mergeCell ref="B11:C11"/>
    <mergeCell ref="C19:E19"/>
    <mergeCell ref="C26:E26"/>
    <mergeCell ref="C27:E27"/>
    <mergeCell ref="B28:B29"/>
    <mergeCell ref="C28:E29"/>
    <mergeCell ref="B30:B32"/>
    <mergeCell ref="C30:E32"/>
    <mergeCell ref="C21:E21"/>
    <mergeCell ref="C22:E22"/>
    <mergeCell ref="C23:E23"/>
    <mergeCell ref="C24:E24"/>
    <mergeCell ref="C25:E25"/>
    <mergeCell ref="M28:M29"/>
    <mergeCell ref="L28:L29"/>
    <mergeCell ref="N28:N29"/>
    <mergeCell ref="B45:B47"/>
    <mergeCell ref="C45:E47"/>
    <mergeCell ref="B36:B38"/>
    <mergeCell ref="C36:E38"/>
    <mergeCell ref="B39:B41"/>
    <mergeCell ref="C39:E41"/>
    <mergeCell ref="B42:B44"/>
    <mergeCell ref="C42:E44"/>
    <mergeCell ref="B33:B35"/>
    <mergeCell ref="C33:E3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zoomScale="60" zoomScaleNormal="60" workbookViewId="0">
      <selection activeCell="T14" sqref="T14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7.28515625" style="31" customWidth="1"/>
    <col min="12" max="12" width="11.5703125" style="31" customWidth="1"/>
    <col min="13" max="13" width="13.28515625" style="31" customWidth="1"/>
    <col min="14" max="14" width="12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230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238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247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121.59223939931283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4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82.592239399312831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25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14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18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63"/>
      <c r="V18" s="37"/>
    </row>
    <row r="19" spans="2:22" ht="75" customHeight="1" x14ac:dyDescent="0.25">
      <c r="B19" s="72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72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72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72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72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72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72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72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72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18" customHeight="1" x14ac:dyDescent="0.25">
      <c r="B29" s="163"/>
      <c r="C29" s="164"/>
      <c r="D29" s="164"/>
      <c r="E29" s="164"/>
      <c r="F29" s="37"/>
      <c r="G29" s="37"/>
      <c r="H29" s="63" t="s">
        <v>48</v>
      </c>
      <c r="I29" s="63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27.38616133656398</v>
      </c>
      <c r="I30" s="75">
        <v>40</v>
      </c>
      <c r="J30" s="37"/>
      <c r="K30" s="30" t="s">
        <v>14</v>
      </c>
      <c r="L30" s="54">
        <v>8.7674418604651159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53.419328580347191</v>
      </c>
      <c r="I31" s="75">
        <v>70</v>
      </c>
      <c r="J31" s="37"/>
      <c r="K31" s="30" t="s">
        <v>17</v>
      </c>
      <c r="L31" s="54">
        <v>8.1158798283261806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16.987577639751553</v>
      </c>
      <c r="I32" s="75">
        <v>20</v>
      </c>
      <c r="J32" s="37"/>
      <c r="K32" s="30" t="s">
        <v>15</v>
      </c>
      <c r="L32" s="54">
        <v>6.6616379310344822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23.799171842650104</v>
      </c>
      <c r="I33" s="75">
        <v>30</v>
      </c>
      <c r="J33" s="37"/>
      <c r="K33" s="30" t="s">
        <v>16</v>
      </c>
      <c r="L33" s="54">
        <v>3.8412017167381975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121.59223939931283</v>
      </c>
      <c r="I34" s="76">
        <f>SUM(I30:I33)</f>
        <v>160</v>
      </c>
      <c r="J34" s="37"/>
      <c r="K34" s="30" t="s">
        <v>20</v>
      </c>
      <c r="L34" s="54">
        <v>6.6916666666666664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54">
        <v>8.5137157107231918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54">
        <v>4.7169576059850371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54">
        <v>8.7481296758104747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54">
        <v>8.9405255878284926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54">
        <v>9.0791666666666657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54">
        <v>6.7291666666666661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54">
        <v>8.3850931677018643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54">
        <v>8.6024844720496887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54">
        <v>7.9917184265010359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54">
        <v>7.7950310559006208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54">
        <v>8.012422360248447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121.59223939931286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63"/>
      <c r="S59" s="63"/>
      <c r="T59" s="63"/>
      <c r="U59" s="63"/>
      <c r="V59" s="63"/>
      <c r="W59" s="63"/>
      <c r="X59" s="63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63"/>
      <c r="S88" s="63"/>
      <c r="T88" s="63"/>
      <c r="U88" s="63"/>
      <c r="V88" s="63"/>
      <c r="W88" s="63"/>
      <c r="X88" s="63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C20:E20"/>
    <mergeCell ref="B2:C2"/>
    <mergeCell ref="D2:O2"/>
    <mergeCell ref="B3:C3"/>
    <mergeCell ref="D3:O3"/>
    <mergeCell ref="B4:C4"/>
    <mergeCell ref="D4:O4"/>
    <mergeCell ref="B5:C5"/>
    <mergeCell ref="D5:O5"/>
    <mergeCell ref="B7:C7"/>
    <mergeCell ref="B11:C11"/>
    <mergeCell ref="C19:E19"/>
    <mergeCell ref="C26:E26"/>
    <mergeCell ref="C27:E27"/>
    <mergeCell ref="B28:B29"/>
    <mergeCell ref="C28:E29"/>
    <mergeCell ref="B30:B32"/>
    <mergeCell ref="C30:E32"/>
    <mergeCell ref="C21:E21"/>
    <mergeCell ref="C22:E22"/>
    <mergeCell ref="C23:E23"/>
    <mergeCell ref="C24:E24"/>
    <mergeCell ref="C25:E25"/>
    <mergeCell ref="M28:M29"/>
    <mergeCell ref="L28:L29"/>
    <mergeCell ref="N28:N29"/>
    <mergeCell ref="B45:B47"/>
    <mergeCell ref="C45:E47"/>
    <mergeCell ref="B36:B38"/>
    <mergeCell ref="C36:E38"/>
    <mergeCell ref="B39:B41"/>
    <mergeCell ref="C39:E41"/>
    <mergeCell ref="B42:B44"/>
    <mergeCell ref="C42:E44"/>
    <mergeCell ref="B33:B35"/>
    <mergeCell ref="C33:E3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A13" zoomScale="60" zoomScaleNormal="60" workbookViewId="0">
      <selection activeCell="T45" sqref="T45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6.85546875" style="31" customWidth="1"/>
    <col min="12" max="12" width="11.5703125" style="31" customWidth="1"/>
    <col min="13" max="13" width="13.7109375" style="31" customWidth="1"/>
    <col min="14" max="14" width="12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231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239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248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121.27019371857182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5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90.270193718571818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19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12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18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63"/>
      <c r="V18" s="37"/>
    </row>
    <row r="19" spans="2:22" ht="75" customHeight="1" x14ac:dyDescent="0.25">
      <c r="B19" s="72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72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72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72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72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72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72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72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72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18" customHeight="1" x14ac:dyDescent="0.25">
      <c r="B29" s="163"/>
      <c r="C29" s="164"/>
      <c r="D29" s="164"/>
      <c r="E29" s="164"/>
      <c r="F29" s="37"/>
      <c r="G29" s="37"/>
      <c r="H29" s="63" t="s">
        <v>48</v>
      </c>
      <c r="I29" s="63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26.167982920263622</v>
      </c>
      <c r="I30" s="75">
        <v>40</v>
      </c>
      <c r="J30" s="37"/>
      <c r="K30" s="30" t="s">
        <v>14</v>
      </c>
      <c r="L30" s="54">
        <v>8.8721804511278197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47.953659369181231</v>
      </c>
      <c r="I31" s="75">
        <v>70</v>
      </c>
      <c r="J31" s="37"/>
      <c r="K31" s="30" t="s">
        <v>17</v>
      </c>
      <c r="L31" s="54">
        <v>7.1466666666666665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19.208633093525179</v>
      </c>
      <c r="I32" s="75">
        <v>20</v>
      </c>
      <c r="J32" s="37"/>
      <c r="K32" s="30" t="s">
        <v>15</v>
      </c>
      <c r="L32" s="54">
        <v>6.8024691358024691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27.939918335601789</v>
      </c>
      <c r="I33" s="75">
        <v>30</v>
      </c>
      <c r="J33" s="37"/>
      <c r="K33" s="30" t="s">
        <v>16</v>
      </c>
      <c r="L33" s="54">
        <v>3.3466666666666667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121.27019371857182</v>
      </c>
      <c r="I34" s="76">
        <f>SUM(I30:I33)</f>
        <v>160</v>
      </c>
      <c r="J34" s="37"/>
      <c r="K34" s="30" t="s">
        <v>20</v>
      </c>
      <c r="L34" s="54">
        <v>8.1023255813953483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54">
        <v>5.8888888888888893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54">
        <v>6.1045197740112993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54">
        <v>7.9435028248587569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54">
        <v>8.1803797468354418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54">
        <v>6.914893617021276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54">
        <v>4.8191489361702127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54">
        <v>9.4964028776978413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54">
        <v>9.7122302158273381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54">
        <v>9.5945945945945947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54">
        <v>8.9208633093525176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54">
        <v>9.4244604316546763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121.2701937185718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63"/>
      <c r="S59" s="63"/>
      <c r="T59" s="63"/>
      <c r="U59" s="63"/>
      <c r="V59" s="63"/>
      <c r="W59" s="63"/>
      <c r="X59" s="63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63"/>
      <c r="S88" s="63"/>
      <c r="T88" s="63"/>
      <c r="U88" s="63"/>
      <c r="V88" s="63"/>
      <c r="W88" s="63"/>
      <c r="X88" s="63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C20:E20"/>
    <mergeCell ref="B2:C2"/>
    <mergeCell ref="D2:O2"/>
    <mergeCell ref="B3:C3"/>
    <mergeCell ref="D3:O3"/>
    <mergeCell ref="B4:C4"/>
    <mergeCell ref="D4:O4"/>
    <mergeCell ref="B5:C5"/>
    <mergeCell ref="D5:O5"/>
    <mergeCell ref="B7:C7"/>
    <mergeCell ref="B11:C11"/>
    <mergeCell ref="C19:E19"/>
    <mergeCell ref="C26:E26"/>
    <mergeCell ref="C27:E27"/>
    <mergeCell ref="B28:B29"/>
    <mergeCell ref="C28:E29"/>
    <mergeCell ref="B30:B32"/>
    <mergeCell ref="C30:E32"/>
    <mergeCell ref="C21:E21"/>
    <mergeCell ref="C22:E22"/>
    <mergeCell ref="C23:E23"/>
    <mergeCell ref="C24:E24"/>
    <mergeCell ref="C25:E25"/>
    <mergeCell ref="M28:M29"/>
    <mergeCell ref="L28:L29"/>
    <mergeCell ref="N28:N29"/>
    <mergeCell ref="B45:B47"/>
    <mergeCell ref="C45:E47"/>
    <mergeCell ref="B36:B38"/>
    <mergeCell ref="C36:E38"/>
    <mergeCell ref="B39:B41"/>
    <mergeCell ref="C39:E41"/>
    <mergeCell ref="B42:B44"/>
    <mergeCell ref="C42:E44"/>
    <mergeCell ref="B33:B35"/>
    <mergeCell ref="C33:E3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A7" zoomScale="60" zoomScaleNormal="60" workbookViewId="0">
      <selection activeCell="R16" sqref="R16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7.140625" style="31" customWidth="1"/>
    <col min="12" max="12" width="11.5703125" style="31" customWidth="1"/>
    <col min="13" max="13" width="12.5703125" style="31" customWidth="1"/>
    <col min="14" max="14" width="12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232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240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249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112.80502982420043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8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73.805029824200432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28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11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30.75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63"/>
      <c r="V18" s="37"/>
    </row>
    <row r="19" spans="2:22" ht="75" customHeight="1" x14ac:dyDescent="0.25">
      <c r="B19" s="72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72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72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72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72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72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72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72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72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18" customHeight="1" x14ac:dyDescent="0.25">
      <c r="B29" s="163"/>
      <c r="C29" s="164"/>
      <c r="D29" s="164"/>
      <c r="E29" s="164"/>
      <c r="F29" s="37"/>
      <c r="G29" s="37"/>
      <c r="H29" s="63" t="s">
        <v>48</v>
      </c>
      <c r="I29" s="63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29.643490704276946</v>
      </c>
      <c r="I30" s="75">
        <v>40</v>
      </c>
      <c r="J30" s="37"/>
      <c r="K30" s="30" t="s">
        <v>14</v>
      </c>
      <c r="L30" s="54">
        <v>8.7249999999999996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48.051679964993902</v>
      </c>
      <c r="I31" s="75">
        <v>70</v>
      </c>
      <c r="J31" s="37"/>
      <c r="K31" s="30" t="s">
        <v>17</v>
      </c>
      <c r="L31" s="54">
        <v>7.7377049180327866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14.366197183098592</v>
      </c>
      <c r="I32" s="75">
        <v>20</v>
      </c>
      <c r="J32" s="37"/>
      <c r="K32" s="30" t="s">
        <v>15</v>
      </c>
      <c r="L32" s="54">
        <v>8.7709497206703908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20.743661971830988</v>
      </c>
      <c r="I33" s="75">
        <v>30</v>
      </c>
      <c r="J33" s="37"/>
      <c r="K33" s="30" t="s">
        <v>16</v>
      </c>
      <c r="L33" s="54">
        <v>4.4098360655737707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112.80502982420043</v>
      </c>
      <c r="I34" s="76">
        <f>SUM(I30:I33)</f>
        <v>160</v>
      </c>
      <c r="J34" s="37"/>
      <c r="K34" s="30" t="s">
        <v>20</v>
      </c>
      <c r="L34" s="54">
        <v>8.7826086956521738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54">
        <v>7.4946236559139781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54">
        <v>4.306451612903226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54">
        <v>7.301075268817204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54">
        <v>7.3231707317073171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54">
        <v>6.3125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54">
        <v>6.53125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54">
        <v>6.901408450704225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54">
        <v>7.464788732394366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54">
        <v>6.8000000000000007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54">
        <v>7.183098591549296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54">
        <v>6.76056338028169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112.80502982420043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63"/>
      <c r="S59" s="63"/>
      <c r="T59" s="63"/>
      <c r="U59" s="63"/>
      <c r="V59" s="63"/>
      <c r="W59" s="63"/>
      <c r="X59" s="63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63"/>
      <c r="S88" s="63"/>
      <c r="T88" s="63"/>
      <c r="U88" s="63"/>
      <c r="V88" s="63"/>
      <c r="W88" s="63"/>
      <c r="X88" s="63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C20:E20"/>
    <mergeCell ref="B2:C2"/>
    <mergeCell ref="D2:O2"/>
    <mergeCell ref="B3:C3"/>
    <mergeCell ref="D3:O3"/>
    <mergeCell ref="B4:C4"/>
    <mergeCell ref="D4:O4"/>
    <mergeCell ref="B5:C5"/>
    <mergeCell ref="D5:O5"/>
    <mergeCell ref="B7:C7"/>
    <mergeCell ref="B11:C11"/>
    <mergeCell ref="C19:E19"/>
    <mergeCell ref="C27:E27"/>
    <mergeCell ref="C33:E35"/>
    <mergeCell ref="C21:E21"/>
    <mergeCell ref="C22:E22"/>
    <mergeCell ref="C23:E23"/>
    <mergeCell ref="C24:E24"/>
    <mergeCell ref="C25:E25"/>
    <mergeCell ref="C26:E26"/>
    <mergeCell ref="C28:E29"/>
    <mergeCell ref="B33:B35"/>
    <mergeCell ref="B45:B47"/>
    <mergeCell ref="C45:E47"/>
    <mergeCell ref="B36:B38"/>
    <mergeCell ref="C36:E38"/>
    <mergeCell ref="B39:B41"/>
    <mergeCell ref="C39:E41"/>
    <mergeCell ref="B42:B44"/>
    <mergeCell ref="C42:E44"/>
    <mergeCell ref="M28:M29"/>
    <mergeCell ref="L28:L29"/>
    <mergeCell ref="N28:N29"/>
    <mergeCell ref="B28:B29"/>
    <mergeCell ref="C30:E32"/>
    <mergeCell ref="B30:B3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A16" zoomScale="60" zoomScaleNormal="60" workbookViewId="0">
      <selection activeCell="I59" sqref="I59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7.5703125" style="31" customWidth="1"/>
    <col min="12" max="12" width="11.5703125" style="31" customWidth="1"/>
    <col min="13" max="13" width="13" style="31" customWidth="1"/>
    <col min="14" max="14" width="12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233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241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250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117.71374414000805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6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85.713744140008032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21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11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30.75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145"/>
      <c r="V18" s="37"/>
    </row>
    <row r="19" spans="2:22" ht="75" customHeight="1" x14ac:dyDescent="0.25">
      <c r="B19" s="146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146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146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146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146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146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146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146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146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23.25" customHeight="1" x14ac:dyDescent="0.25">
      <c r="B29" s="163"/>
      <c r="C29" s="164"/>
      <c r="D29" s="164"/>
      <c r="E29" s="164"/>
      <c r="F29" s="37"/>
      <c r="G29" s="37"/>
      <c r="H29" s="145" t="s">
        <v>48</v>
      </c>
      <c r="I29" s="145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26.536024844720497</v>
      </c>
      <c r="I30" s="75">
        <v>40</v>
      </c>
      <c r="J30" s="37"/>
      <c r="K30" s="30" t="s">
        <v>14</v>
      </c>
      <c r="L30" s="54">
        <v>8.878881987577639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48.168621222359675</v>
      </c>
      <c r="I31" s="75">
        <v>70</v>
      </c>
      <c r="J31" s="37"/>
      <c r="K31" s="30" t="s">
        <v>17</v>
      </c>
      <c r="L31" s="54">
        <v>6.9254658385093162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17.643097643097644</v>
      </c>
      <c r="I32" s="75">
        <v>20</v>
      </c>
      <c r="J32" s="37"/>
      <c r="K32" s="30" t="s">
        <v>15</v>
      </c>
      <c r="L32" s="54">
        <v>6.8496894409937887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25.366000429830219</v>
      </c>
      <c r="I33" s="75">
        <v>30</v>
      </c>
      <c r="J33" s="37"/>
      <c r="K33" s="30" t="s">
        <v>16</v>
      </c>
      <c r="L33" s="54">
        <v>3.8819875776397517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117.71374414000805</v>
      </c>
      <c r="I34" s="76">
        <f>SUM(I30:I33)</f>
        <v>160</v>
      </c>
      <c r="J34" s="37"/>
      <c r="K34" s="30" t="s">
        <v>20</v>
      </c>
      <c r="L34" s="54">
        <v>5.6426735218508997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54">
        <v>7.7210884353741491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54">
        <v>4.833819241982507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54">
        <v>7.8862973760932942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54">
        <v>8.890625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54">
        <v>6.1823529411764708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54">
        <v>7.0117647058823529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54">
        <v>8.8215488215488218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54">
        <v>8.8215488215488218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54">
        <v>8.4468085106382986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54">
        <v>8.4006734006734014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54">
        <v>8.518518518518519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117.71374414000803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145"/>
      <c r="S59" s="145"/>
      <c r="T59" s="145"/>
      <c r="U59" s="145"/>
      <c r="V59" s="145"/>
      <c r="W59" s="145"/>
      <c r="X59" s="145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145"/>
      <c r="S88" s="145"/>
      <c r="T88" s="145"/>
      <c r="U88" s="145"/>
      <c r="V88" s="145"/>
      <c r="W88" s="145"/>
      <c r="X88" s="145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C20:E20"/>
    <mergeCell ref="B2:C2"/>
    <mergeCell ref="D2:O2"/>
    <mergeCell ref="B3:C3"/>
    <mergeCell ref="D3:O3"/>
    <mergeCell ref="B4:C4"/>
    <mergeCell ref="D4:O4"/>
    <mergeCell ref="B5:C5"/>
    <mergeCell ref="D5:O5"/>
    <mergeCell ref="B7:C7"/>
    <mergeCell ref="B11:C11"/>
    <mergeCell ref="C19:E19"/>
    <mergeCell ref="N28:N29"/>
    <mergeCell ref="C21:E21"/>
    <mergeCell ref="C22:E22"/>
    <mergeCell ref="C23:E23"/>
    <mergeCell ref="C24:E24"/>
    <mergeCell ref="C25:E25"/>
    <mergeCell ref="C26:E26"/>
    <mergeCell ref="C27:E27"/>
    <mergeCell ref="B28:B29"/>
    <mergeCell ref="C28:E29"/>
    <mergeCell ref="L28:L29"/>
    <mergeCell ref="M28:M29"/>
    <mergeCell ref="B30:B32"/>
    <mergeCell ref="C30:E32"/>
    <mergeCell ref="B33:B35"/>
    <mergeCell ref="C33:E35"/>
    <mergeCell ref="B36:B38"/>
    <mergeCell ref="C36:E38"/>
    <mergeCell ref="B39:B41"/>
    <mergeCell ref="C39:E41"/>
    <mergeCell ref="B42:B44"/>
    <mergeCell ref="C42:E44"/>
    <mergeCell ref="B45:B47"/>
    <mergeCell ref="C45:E4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zoomScale="60" zoomScaleNormal="60" workbookViewId="0">
      <selection activeCell="T24" sqref="T24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6.85546875" style="31" customWidth="1"/>
    <col min="12" max="12" width="11.5703125" style="31" customWidth="1"/>
    <col min="13" max="13" width="14.140625" style="31" customWidth="1"/>
    <col min="14" max="14" width="12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234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242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251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128.4904588286679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2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91.490458828667897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28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9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30.75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145"/>
      <c r="V18" s="37"/>
    </row>
    <row r="19" spans="2:22" ht="75" customHeight="1" x14ac:dyDescent="0.25">
      <c r="B19" s="146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146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146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146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146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146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146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146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146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18" customHeight="1" x14ac:dyDescent="0.25">
      <c r="B29" s="163"/>
      <c r="C29" s="164"/>
      <c r="D29" s="164"/>
      <c r="E29" s="164"/>
      <c r="F29" s="37"/>
      <c r="G29" s="37"/>
      <c r="H29" s="145" t="s">
        <v>48</v>
      </c>
      <c r="I29" s="145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30.548408392674268</v>
      </c>
      <c r="I30" s="75">
        <v>40</v>
      </c>
      <c r="J30" s="37"/>
      <c r="K30" s="30" t="s">
        <v>14</v>
      </c>
      <c r="L30" s="54">
        <v>9.2361809045226124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52.428978540568778</v>
      </c>
      <c r="I31" s="75">
        <v>70</v>
      </c>
      <c r="J31" s="37"/>
      <c r="K31" s="30" t="s">
        <v>17</v>
      </c>
      <c r="L31" s="54">
        <v>8.16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17.843137254901961</v>
      </c>
      <c r="I32" s="75">
        <v>20</v>
      </c>
      <c r="J32" s="37"/>
      <c r="K32" s="30" t="s">
        <v>15</v>
      </c>
      <c r="L32" s="54">
        <v>8.2322274881516577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27.669934640522875</v>
      </c>
      <c r="I33" s="75">
        <v>30</v>
      </c>
      <c r="J33" s="37"/>
      <c r="K33" s="30" t="s">
        <v>16</v>
      </c>
      <c r="L33" s="54">
        <v>4.92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128.4904588286679</v>
      </c>
      <c r="I34" s="76">
        <f>SUM(I30:I33)</f>
        <v>160</v>
      </c>
      <c r="J34" s="37"/>
      <c r="K34" s="30" t="s">
        <v>20</v>
      </c>
      <c r="L34" s="54">
        <v>6.4588235294117649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54">
        <v>7.9607843137254903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54">
        <v>5.2671568627450984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54">
        <v>8.3578431372549016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54">
        <v>6.3109243697478989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54">
        <v>9.158192090395481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54">
        <v>8.9152542372881349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54">
        <v>8.8888888888888893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54">
        <v>8.9542483660130721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54">
        <v>9.5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54">
        <v>9.0849673202614376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54">
        <v>9.0849673202614376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128.4904588286679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145"/>
      <c r="S59" s="145"/>
      <c r="T59" s="145"/>
      <c r="U59" s="145"/>
      <c r="V59" s="145"/>
      <c r="W59" s="145"/>
      <c r="X59" s="145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145"/>
      <c r="S88" s="145"/>
      <c r="T88" s="145"/>
      <c r="U88" s="145"/>
      <c r="V88" s="145"/>
      <c r="W88" s="145"/>
      <c r="X88" s="145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C20:E20"/>
    <mergeCell ref="B2:C2"/>
    <mergeCell ref="D2:O2"/>
    <mergeCell ref="B3:C3"/>
    <mergeCell ref="D3:O3"/>
    <mergeCell ref="B4:C4"/>
    <mergeCell ref="D4:O4"/>
    <mergeCell ref="B5:C5"/>
    <mergeCell ref="D5:O5"/>
    <mergeCell ref="B7:C7"/>
    <mergeCell ref="B11:C11"/>
    <mergeCell ref="C19:E19"/>
    <mergeCell ref="N28:N29"/>
    <mergeCell ref="C21:E21"/>
    <mergeCell ref="C22:E22"/>
    <mergeCell ref="C23:E23"/>
    <mergeCell ref="C24:E24"/>
    <mergeCell ref="C25:E25"/>
    <mergeCell ref="C26:E26"/>
    <mergeCell ref="C27:E27"/>
    <mergeCell ref="B28:B29"/>
    <mergeCell ref="C28:E29"/>
    <mergeCell ref="L28:L29"/>
    <mergeCell ref="M28:M29"/>
    <mergeCell ref="B30:B32"/>
    <mergeCell ref="C30:E32"/>
    <mergeCell ref="B33:B35"/>
    <mergeCell ref="C33:E35"/>
    <mergeCell ref="B36:B38"/>
    <mergeCell ref="C36:E38"/>
    <mergeCell ref="B39:B41"/>
    <mergeCell ref="C39:E41"/>
    <mergeCell ref="B42:B44"/>
    <mergeCell ref="C42:E44"/>
    <mergeCell ref="B45:B47"/>
    <mergeCell ref="C45:E4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A16" zoomScale="60" zoomScaleNormal="60" workbookViewId="0">
      <selection activeCell="R26" sqref="R26"/>
    </sheetView>
  </sheetViews>
  <sheetFormatPr defaultRowHeight="15.75" x14ac:dyDescent="0.25"/>
  <cols>
    <col min="1" max="1" width="4" style="31" customWidth="1"/>
    <col min="2" max="2" width="15.7109375" style="31" customWidth="1"/>
    <col min="3" max="3" width="41.140625" style="31" customWidth="1"/>
    <col min="4" max="4" width="9.140625" style="31" customWidth="1"/>
    <col min="5" max="5" width="11.42578125" style="31" customWidth="1"/>
    <col min="6" max="6" width="6.5703125" style="31" customWidth="1"/>
    <col min="7" max="7" width="13.42578125" style="31" customWidth="1"/>
    <col min="8" max="8" width="11.7109375" style="31" customWidth="1"/>
    <col min="9" max="9" width="11.28515625" style="31" customWidth="1"/>
    <col min="10" max="10" width="5.42578125" style="31" customWidth="1"/>
    <col min="11" max="11" width="17.140625" style="31" customWidth="1"/>
    <col min="12" max="12" width="11.5703125" style="31" customWidth="1"/>
    <col min="13" max="13" width="14.42578125" style="31" customWidth="1"/>
    <col min="14" max="14" width="12" style="31" customWidth="1"/>
    <col min="15" max="15" width="5.28515625" style="31" customWidth="1"/>
    <col min="16" max="16" width="3.5703125" style="31" customWidth="1"/>
    <col min="17" max="17" width="15.85546875" style="31" customWidth="1"/>
    <col min="18" max="18" width="10.7109375" style="31" bestFit="1" customWidth="1"/>
    <col min="19" max="19" width="12.42578125" style="31" customWidth="1"/>
    <col min="20" max="20" width="13.140625" style="31" customWidth="1"/>
    <col min="21" max="21" width="14.7109375" style="31" customWidth="1"/>
    <col min="22" max="22" width="14" style="31" customWidth="1"/>
    <col min="23" max="23" width="17.85546875" style="31" customWidth="1"/>
    <col min="24" max="24" width="20.28515625" style="31" customWidth="1"/>
    <col min="25" max="16384" width="9.140625" style="31"/>
  </cols>
  <sheetData>
    <row r="1" spans="2:20" ht="16.5" thickBot="1" x14ac:dyDescent="0.3">
      <c r="P1" s="32"/>
    </row>
    <row r="2" spans="2:20" ht="33" customHeight="1" x14ac:dyDescent="0.25">
      <c r="B2" s="165" t="s">
        <v>36</v>
      </c>
      <c r="C2" s="166"/>
      <c r="D2" s="167" t="s">
        <v>226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33"/>
    </row>
    <row r="3" spans="2:20" x14ac:dyDescent="0.25">
      <c r="B3" s="169" t="s">
        <v>37</v>
      </c>
      <c r="C3" s="170"/>
      <c r="D3" s="171" t="s">
        <v>261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/>
      <c r="P3" s="34"/>
    </row>
    <row r="4" spans="2:20" x14ac:dyDescent="0.25">
      <c r="B4" s="169" t="s">
        <v>38</v>
      </c>
      <c r="C4" s="170"/>
      <c r="D4" s="171" t="s">
        <v>243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34"/>
    </row>
    <row r="5" spans="2:20" x14ac:dyDescent="0.25">
      <c r="B5" s="169" t="s">
        <v>39</v>
      </c>
      <c r="C5" s="170"/>
      <c r="D5" s="171" t="s">
        <v>252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34"/>
    </row>
    <row r="6" spans="2:20" x14ac:dyDescent="0.25">
      <c r="B6" s="35"/>
      <c r="C6" s="36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9"/>
    </row>
    <row r="7" spans="2:20" x14ac:dyDescent="0.25">
      <c r="B7" s="169" t="s">
        <v>40</v>
      </c>
      <c r="C7" s="170"/>
      <c r="D7" s="40" t="s">
        <v>41</v>
      </c>
      <c r="E7" s="41">
        <v>2016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2"/>
    </row>
    <row r="8" spans="2:20" x14ac:dyDescent="0.25">
      <c r="B8" s="44"/>
      <c r="C8" s="30"/>
      <c r="D8" s="45" t="s">
        <v>42</v>
      </c>
      <c r="E8" s="46">
        <v>88.334931104032833</v>
      </c>
      <c r="F8" s="42"/>
      <c r="G8" s="42"/>
      <c r="H8" s="42"/>
      <c r="I8" s="42"/>
      <c r="J8" s="42"/>
      <c r="K8" s="42"/>
      <c r="L8" s="42"/>
      <c r="M8" s="42"/>
      <c r="N8" s="42"/>
      <c r="O8" s="43"/>
      <c r="P8" s="42"/>
    </row>
    <row r="9" spans="2:20" x14ac:dyDescent="0.25">
      <c r="B9" s="44"/>
      <c r="C9" s="30"/>
      <c r="D9" s="45" t="s">
        <v>43</v>
      </c>
      <c r="E9" s="47">
        <v>9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2"/>
    </row>
    <row r="10" spans="2:20" x14ac:dyDescent="0.25">
      <c r="B10" s="44"/>
      <c r="C10" s="37"/>
      <c r="D10" s="37"/>
      <c r="E10" s="37"/>
      <c r="F10" s="39"/>
      <c r="G10" s="39"/>
      <c r="H10" s="39"/>
      <c r="I10" s="39"/>
      <c r="J10" s="39"/>
      <c r="K10" s="39"/>
      <c r="L10" s="39"/>
      <c r="M10" s="39"/>
      <c r="N10" s="39"/>
      <c r="O10" s="48"/>
      <c r="P10" s="39"/>
    </row>
    <row r="11" spans="2:20" x14ac:dyDescent="0.25">
      <c r="B11" s="169" t="s">
        <v>44</v>
      </c>
      <c r="C11" s="170"/>
      <c r="D11" s="40" t="s">
        <v>41</v>
      </c>
      <c r="E11" s="41">
        <v>2016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2"/>
    </row>
    <row r="12" spans="2:20" ht="31.5" x14ac:dyDescent="0.25">
      <c r="B12" s="49"/>
      <c r="C12" s="50" t="s">
        <v>45</v>
      </c>
      <c r="D12" s="51" t="s">
        <v>42</v>
      </c>
      <c r="E12" s="52">
        <v>77.334931104032833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2"/>
      <c r="T12" s="53"/>
    </row>
    <row r="13" spans="2:20" ht="47.25" x14ac:dyDescent="0.25">
      <c r="B13" s="49"/>
      <c r="C13" s="50" t="s">
        <v>46</v>
      </c>
      <c r="D13" s="51" t="s">
        <v>42</v>
      </c>
      <c r="E13" s="52">
        <v>9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42"/>
      <c r="T13" s="53"/>
    </row>
    <row r="14" spans="2:20" ht="63.75" customHeight="1" x14ac:dyDescent="0.25">
      <c r="B14" s="49"/>
      <c r="C14" s="50" t="s">
        <v>47</v>
      </c>
      <c r="D14" s="51" t="s">
        <v>42</v>
      </c>
      <c r="E14" s="54">
        <v>2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2"/>
      <c r="T14" s="53"/>
    </row>
    <row r="15" spans="2:20" x14ac:dyDescent="0.25">
      <c r="B15" s="49"/>
      <c r="C15" s="37"/>
      <c r="D15" s="37"/>
      <c r="E15" s="37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2"/>
      <c r="T15" s="53"/>
    </row>
    <row r="16" spans="2:20" ht="16.5" thickBot="1" x14ac:dyDescent="0.3">
      <c r="B16" s="55"/>
      <c r="C16" s="56"/>
      <c r="D16" s="56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42"/>
      <c r="T16" s="53"/>
    </row>
    <row r="17" spans="2:22" ht="30.75" customHeight="1" thickBot="1" x14ac:dyDescent="0.3">
      <c r="T17" s="59"/>
    </row>
    <row r="18" spans="2:22" ht="6" customHeight="1" x14ac:dyDescent="0.25"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T18" s="37"/>
      <c r="U18" s="148"/>
      <c r="V18" s="37"/>
    </row>
    <row r="19" spans="2:22" ht="75" customHeight="1" x14ac:dyDescent="0.25">
      <c r="B19" s="147" t="s">
        <v>14</v>
      </c>
      <c r="C19" s="164" t="s">
        <v>54</v>
      </c>
      <c r="D19" s="164"/>
      <c r="E19" s="164"/>
      <c r="F19" s="37"/>
      <c r="G19" s="37"/>
      <c r="H19" s="37"/>
      <c r="I19" s="37"/>
      <c r="J19" s="37"/>
      <c r="K19" s="37"/>
      <c r="L19" s="37"/>
      <c r="M19" s="37"/>
      <c r="N19" s="37"/>
      <c r="O19" s="38"/>
      <c r="T19" s="37"/>
      <c r="U19" s="64"/>
      <c r="V19" s="37"/>
    </row>
    <row r="20" spans="2:22" ht="30" customHeight="1" x14ac:dyDescent="0.25">
      <c r="B20" s="147" t="s">
        <v>17</v>
      </c>
      <c r="C20" s="164" t="s">
        <v>55</v>
      </c>
      <c r="D20" s="164"/>
      <c r="E20" s="164"/>
      <c r="F20" s="37"/>
      <c r="G20" s="37"/>
      <c r="H20" s="37"/>
      <c r="I20" s="37"/>
      <c r="J20" s="37"/>
      <c r="K20" s="37"/>
      <c r="L20" s="37"/>
      <c r="M20" s="37"/>
      <c r="N20" s="37"/>
      <c r="O20" s="38"/>
      <c r="T20" s="37"/>
      <c r="U20" s="64"/>
      <c r="V20" s="37"/>
    </row>
    <row r="21" spans="2:22" ht="76.5" customHeight="1" x14ac:dyDescent="0.25">
      <c r="B21" s="147" t="s">
        <v>15</v>
      </c>
      <c r="C21" s="164" t="s">
        <v>56</v>
      </c>
      <c r="D21" s="164"/>
      <c r="E21" s="164"/>
      <c r="F21" s="37"/>
      <c r="G21" s="37"/>
      <c r="H21" s="37"/>
      <c r="I21" s="37"/>
      <c r="J21" s="37"/>
      <c r="K21" s="37"/>
      <c r="L21" s="37"/>
      <c r="M21" s="37"/>
      <c r="N21" s="37"/>
      <c r="O21" s="38"/>
      <c r="T21" s="37"/>
      <c r="U21" s="64"/>
      <c r="V21" s="37"/>
    </row>
    <row r="22" spans="2:22" ht="59.25" customHeight="1" x14ac:dyDescent="0.25">
      <c r="B22" s="147" t="s">
        <v>57</v>
      </c>
      <c r="C22" s="164" t="s">
        <v>58</v>
      </c>
      <c r="D22" s="164"/>
      <c r="E22" s="164"/>
      <c r="F22" s="37"/>
      <c r="G22" s="37"/>
      <c r="H22" s="37"/>
      <c r="I22" s="37"/>
      <c r="J22" s="37"/>
      <c r="K22" s="37"/>
      <c r="L22" s="37"/>
      <c r="M22" s="37"/>
      <c r="N22" s="37"/>
      <c r="O22" s="38"/>
      <c r="T22" s="37"/>
      <c r="U22" s="64"/>
      <c r="V22" s="37"/>
    </row>
    <row r="23" spans="2:22" ht="30" customHeight="1" x14ac:dyDescent="0.25">
      <c r="B23" s="147" t="s">
        <v>59</v>
      </c>
      <c r="C23" s="164" t="s">
        <v>60</v>
      </c>
      <c r="D23" s="164"/>
      <c r="E23" s="164"/>
      <c r="F23" s="37"/>
      <c r="G23" s="37"/>
      <c r="H23" s="37"/>
      <c r="I23" s="37"/>
      <c r="J23" s="37"/>
      <c r="K23" s="37"/>
      <c r="L23" s="37"/>
      <c r="M23" s="37"/>
      <c r="N23" s="37"/>
      <c r="O23" s="38"/>
      <c r="T23" s="37"/>
      <c r="U23" s="64"/>
      <c r="V23" s="37"/>
    </row>
    <row r="24" spans="2:22" ht="32.25" customHeight="1" x14ac:dyDescent="0.25">
      <c r="B24" s="147" t="s">
        <v>61</v>
      </c>
      <c r="C24" s="164" t="s">
        <v>62</v>
      </c>
      <c r="D24" s="164"/>
      <c r="E24" s="164"/>
      <c r="F24" s="37"/>
      <c r="G24" s="37"/>
      <c r="H24" s="37"/>
      <c r="I24" s="37"/>
      <c r="J24" s="37"/>
      <c r="K24" s="37"/>
      <c r="L24" s="37"/>
      <c r="M24" s="37"/>
      <c r="N24" s="37"/>
      <c r="O24" s="38"/>
      <c r="T24" s="37"/>
      <c r="U24" s="64"/>
      <c r="V24" s="37"/>
    </row>
    <row r="25" spans="2:22" ht="16.5" customHeight="1" x14ac:dyDescent="0.25">
      <c r="B25" s="147" t="s">
        <v>63</v>
      </c>
      <c r="C25" s="164" t="s">
        <v>64</v>
      </c>
      <c r="D25" s="164"/>
      <c r="E25" s="164"/>
      <c r="F25" s="37"/>
      <c r="G25" s="37"/>
      <c r="H25" s="37"/>
      <c r="I25" s="37"/>
      <c r="J25" s="37"/>
      <c r="K25" s="37"/>
      <c r="L25" s="37"/>
      <c r="M25" s="37"/>
      <c r="N25" s="37"/>
      <c r="O25" s="38"/>
      <c r="T25" s="37"/>
      <c r="U25" s="64"/>
      <c r="V25" s="37"/>
    </row>
    <row r="26" spans="2:22" x14ac:dyDescent="0.25">
      <c r="B26" s="147" t="s">
        <v>65</v>
      </c>
      <c r="C26" s="164" t="s">
        <v>66</v>
      </c>
      <c r="D26" s="164"/>
      <c r="E26" s="164"/>
      <c r="F26" s="37"/>
      <c r="G26" s="37"/>
      <c r="H26" s="37"/>
      <c r="I26" s="37"/>
      <c r="J26" s="37"/>
      <c r="K26" s="37"/>
      <c r="L26" s="37"/>
      <c r="M26" s="37"/>
      <c r="N26" s="37"/>
      <c r="O26" s="38"/>
      <c r="T26" s="37"/>
      <c r="U26" s="64"/>
      <c r="V26" s="37"/>
    </row>
    <row r="27" spans="2:22" ht="78.75" customHeight="1" x14ac:dyDescent="0.25">
      <c r="B27" s="147" t="s">
        <v>67</v>
      </c>
      <c r="C27" s="164" t="s">
        <v>68</v>
      </c>
      <c r="D27" s="164"/>
      <c r="E27" s="164"/>
      <c r="F27" s="37"/>
      <c r="G27" s="37"/>
      <c r="H27" s="37"/>
      <c r="I27" s="37"/>
      <c r="J27" s="37"/>
      <c r="K27" s="37"/>
      <c r="L27" s="37"/>
      <c r="M27" s="37"/>
      <c r="N27" s="37"/>
      <c r="O27" s="38"/>
      <c r="T27" s="37"/>
      <c r="U27" s="64"/>
      <c r="V27" s="37"/>
    </row>
    <row r="28" spans="2:22" ht="18" customHeight="1" x14ac:dyDescent="0.25">
      <c r="B28" s="163" t="s">
        <v>69</v>
      </c>
      <c r="C28" s="164" t="s">
        <v>70</v>
      </c>
      <c r="D28" s="164"/>
      <c r="E28" s="164"/>
      <c r="F28" s="37"/>
      <c r="G28" s="37"/>
      <c r="H28" s="37"/>
      <c r="I28" s="37"/>
      <c r="J28" s="37"/>
      <c r="K28" s="37"/>
      <c r="L28" s="161" t="s">
        <v>48</v>
      </c>
      <c r="M28" s="159" t="s">
        <v>205</v>
      </c>
      <c r="N28" s="161" t="s">
        <v>49</v>
      </c>
      <c r="O28" s="38"/>
      <c r="T28" s="37"/>
      <c r="U28" s="64"/>
      <c r="V28" s="37"/>
    </row>
    <row r="29" spans="2:22" ht="18" customHeight="1" x14ac:dyDescent="0.25">
      <c r="B29" s="163"/>
      <c r="C29" s="164"/>
      <c r="D29" s="164"/>
      <c r="E29" s="164"/>
      <c r="F29" s="37"/>
      <c r="G29" s="37"/>
      <c r="H29" s="148" t="s">
        <v>48</v>
      </c>
      <c r="I29" s="148" t="s">
        <v>49</v>
      </c>
      <c r="J29" s="37"/>
      <c r="K29" s="37"/>
      <c r="L29" s="162"/>
      <c r="M29" s="160"/>
      <c r="N29" s="162"/>
      <c r="O29" s="38"/>
      <c r="T29" s="37"/>
      <c r="U29" s="64"/>
      <c r="V29" s="37"/>
    </row>
    <row r="30" spans="2:22" ht="18" customHeight="1" x14ac:dyDescent="0.25">
      <c r="B30" s="163" t="s">
        <v>71</v>
      </c>
      <c r="C30" s="164" t="s">
        <v>72</v>
      </c>
      <c r="D30" s="164"/>
      <c r="E30" s="164"/>
      <c r="F30" s="37"/>
      <c r="G30" s="65" t="s">
        <v>50</v>
      </c>
      <c r="H30" s="46">
        <v>22.091431453428683</v>
      </c>
      <c r="I30" s="75">
        <v>40</v>
      </c>
      <c r="J30" s="37"/>
      <c r="K30" s="30" t="s">
        <v>14</v>
      </c>
      <c r="L30" s="54">
        <v>6.2653061224489797</v>
      </c>
      <c r="M30" s="142">
        <v>9.0326680191789777</v>
      </c>
      <c r="N30" s="66">
        <v>10</v>
      </c>
      <c r="O30" s="38"/>
      <c r="T30" s="37"/>
      <c r="U30" s="64"/>
      <c r="V30" s="37"/>
    </row>
    <row r="31" spans="2:22" ht="18" customHeight="1" x14ac:dyDescent="0.25">
      <c r="B31" s="163"/>
      <c r="C31" s="164"/>
      <c r="D31" s="164"/>
      <c r="E31" s="164"/>
      <c r="F31" s="37"/>
      <c r="G31" s="65" t="s">
        <v>51</v>
      </c>
      <c r="H31" s="46">
        <v>25.698519207318625</v>
      </c>
      <c r="I31" s="75">
        <v>70</v>
      </c>
      <c r="J31" s="37"/>
      <c r="K31" s="30" t="s">
        <v>17</v>
      </c>
      <c r="L31" s="54">
        <v>5.204545454545455</v>
      </c>
      <c r="M31" s="142">
        <v>7.8034942476214004</v>
      </c>
      <c r="N31" s="66">
        <v>10</v>
      </c>
      <c r="O31" s="38"/>
      <c r="T31" s="37"/>
      <c r="U31" s="64"/>
      <c r="V31" s="37"/>
    </row>
    <row r="32" spans="2:22" ht="18" customHeight="1" x14ac:dyDescent="0.25">
      <c r="B32" s="163"/>
      <c r="C32" s="164"/>
      <c r="D32" s="164"/>
      <c r="E32" s="164"/>
      <c r="F32" s="37"/>
      <c r="G32" s="65" t="s">
        <v>52</v>
      </c>
      <c r="H32" s="46">
        <v>17.457627118644069</v>
      </c>
      <c r="I32" s="75">
        <v>20</v>
      </c>
      <c r="J32" s="37"/>
      <c r="K32" s="30" t="s">
        <v>15</v>
      </c>
      <c r="L32" s="54">
        <v>6.5533980582524274</v>
      </c>
      <c r="M32" s="142">
        <v>6.7133450532979762</v>
      </c>
      <c r="N32" s="66">
        <v>10</v>
      </c>
      <c r="O32" s="38"/>
      <c r="T32" s="37"/>
      <c r="U32" s="64"/>
      <c r="V32" s="37"/>
    </row>
    <row r="33" spans="2:22" ht="18" customHeight="1" x14ac:dyDescent="0.25">
      <c r="B33" s="163" t="s">
        <v>73</v>
      </c>
      <c r="C33" s="164" t="s">
        <v>74</v>
      </c>
      <c r="D33" s="164"/>
      <c r="E33" s="164"/>
      <c r="F33" s="37"/>
      <c r="G33" s="65" t="s">
        <v>53</v>
      </c>
      <c r="H33" s="46">
        <v>23.087353324641459</v>
      </c>
      <c r="I33" s="75">
        <v>30</v>
      </c>
      <c r="J33" s="37"/>
      <c r="K33" s="30" t="s">
        <v>16</v>
      </c>
      <c r="L33" s="54">
        <v>4.0681818181818183</v>
      </c>
      <c r="M33" s="142">
        <v>4.0510805911816563</v>
      </c>
      <c r="N33" s="66">
        <v>10</v>
      </c>
      <c r="O33" s="38"/>
      <c r="T33" s="37"/>
      <c r="U33" s="64"/>
      <c r="V33" s="37"/>
    </row>
    <row r="34" spans="2:22" ht="18" customHeight="1" x14ac:dyDescent="0.25">
      <c r="B34" s="163"/>
      <c r="C34" s="164"/>
      <c r="D34" s="164"/>
      <c r="E34" s="164"/>
      <c r="F34" s="37"/>
      <c r="G34" s="73"/>
      <c r="H34" s="76">
        <f>SUM(H30:H33)</f>
        <v>88.334931104032833</v>
      </c>
      <c r="I34" s="76">
        <f>SUM(I30:I33)</f>
        <v>160</v>
      </c>
      <c r="J34" s="37"/>
      <c r="K34" s="30" t="s">
        <v>20</v>
      </c>
      <c r="L34" s="54">
        <v>4.9016393442622945</v>
      </c>
      <c r="M34" s="142">
        <v>6.4885970951809027</v>
      </c>
      <c r="N34" s="66">
        <v>10</v>
      </c>
      <c r="O34" s="38"/>
      <c r="T34" s="37"/>
      <c r="U34" s="64"/>
      <c r="V34" s="37"/>
    </row>
    <row r="35" spans="2:22" ht="24.75" customHeight="1" x14ac:dyDescent="0.25">
      <c r="B35" s="163"/>
      <c r="C35" s="164"/>
      <c r="D35" s="164"/>
      <c r="E35" s="164"/>
      <c r="F35" s="37"/>
      <c r="G35" s="37"/>
      <c r="H35" s="37"/>
      <c r="I35" s="37"/>
      <c r="J35" s="37"/>
      <c r="K35" s="30" t="s">
        <v>23</v>
      </c>
      <c r="L35" s="54">
        <v>3.4833333333333334</v>
      </c>
      <c r="M35" s="142">
        <v>7.0114761287066649</v>
      </c>
      <c r="N35" s="66">
        <v>10</v>
      </c>
      <c r="O35" s="38"/>
      <c r="T35" s="37"/>
      <c r="U35" s="64"/>
      <c r="V35" s="37"/>
    </row>
    <row r="36" spans="2:22" ht="18" customHeight="1" x14ac:dyDescent="0.25">
      <c r="B36" s="163" t="s">
        <v>75</v>
      </c>
      <c r="C36" s="164" t="s">
        <v>76</v>
      </c>
      <c r="D36" s="164"/>
      <c r="E36" s="164"/>
      <c r="F36" s="37"/>
      <c r="G36" s="68"/>
      <c r="H36" s="74"/>
      <c r="I36" s="74"/>
      <c r="J36" s="37"/>
      <c r="K36" s="30" t="s">
        <v>22</v>
      </c>
      <c r="L36" s="54">
        <v>3.3916666666666666</v>
      </c>
      <c r="M36" s="142">
        <v>5.8506853213367078</v>
      </c>
      <c r="N36" s="66">
        <v>10</v>
      </c>
      <c r="O36" s="38"/>
      <c r="T36" s="37"/>
      <c r="U36" s="64"/>
      <c r="V36" s="37"/>
    </row>
    <row r="37" spans="2:22" ht="18" customHeight="1" x14ac:dyDescent="0.25">
      <c r="B37" s="163"/>
      <c r="C37" s="164"/>
      <c r="D37" s="164"/>
      <c r="E37" s="164"/>
      <c r="F37" s="37"/>
      <c r="G37" s="37"/>
      <c r="H37" s="39"/>
      <c r="I37" s="39"/>
      <c r="J37" s="37"/>
      <c r="K37" s="30" t="s">
        <v>18</v>
      </c>
      <c r="L37" s="54">
        <v>3.1666666666666665</v>
      </c>
      <c r="M37" s="142">
        <v>5.2387349942701258</v>
      </c>
      <c r="N37" s="66">
        <v>10</v>
      </c>
      <c r="O37" s="38"/>
      <c r="T37" s="37"/>
      <c r="U37" s="64"/>
      <c r="V37" s="37"/>
    </row>
    <row r="38" spans="2:22" ht="18" customHeight="1" x14ac:dyDescent="0.25">
      <c r="B38" s="163"/>
      <c r="C38" s="164"/>
      <c r="D38" s="164"/>
      <c r="E38" s="164"/>
      <c r="F38" s="37"/>
      <c r="G38" s="37"/>
      <c r="H38" s="37"/>
      <c r="I38" s="37"/>
      <c r="J38" s="37"/>
      <c r="K38" s="30" t="s">
        <v>21</v>
      </c>
      <c r="L38" s="54">
        <v>3.403361344537815</v>
      </c>
      <c r="M38" s="142">
        <v>7.5602023516693517</v>
      </c>
      <c r="N38" s="66">
        <v>10</v>
      </c>
      <c r="O38" s="38"/>
      <c r="T38" s="37"/>
      <c r="U38" s="64"/>
      <c r="V38" s="37"/>
    </row>
    <row r="39" spans="2:22" ht="18" customHeight="1" x14ac:dyDescent="0.25">
      <c r="B39" s="163" t="s">
        <v>77</v>
      </c>
      <c r="C39" s="164" t="s">
        <v>78</v>
      </c>
      <c r="D39" s="164"/>
      <c r="E39" s="164"/>
      <c r="F39" s="37"/>
      <c r="G39" s="37"/>
      <c r="H39" s="37"/>
      <c r="I39" s="37"/>
      <c r="J39" s="37"/>
      <c r="K39" s="30" t="s">
        <v>19</v>
      </c>
      <c r="L39" s="54">
        <v>3.2407407407407409</v>
      </c>
      <c r="M39" s="142">
        <v>6.8490185750705956</v>
      </c>
      <c r="N39" s="66">
        <v>10</v>
      </c>
      <c r="O39" s="38"/>
      <c r="T39" s="37"/>
      <c r="U39" s="64"/>
      <c r="V39" s="37"/>
    </row>
    <row r="40" spans="2:22" ht="18" customHeight="1" x14ac:dyDescent="0.25">
      <c r="B40" s="163"/>
      <c r="C40" s="164"/>
      <c r="D40" s="164"/>
      <c r="E40" s="164"/>
      <c r="F40" s="37"/>
      <c r="G40" s="37"/>
      <c r="H40" s="37"/>
      <c r="I40" s="37"/>
      <c r="J40" s="37"/>
      <c r="K40" s="30" t="s">
        <v>24</v>
      </c>
      <c r="L40" s="54">
        <v>4.1111111111111107</v>
      </c>
      <c r="M40" s="142">
        <v>6.3416234386716415</v>
      </c>
      <c r="N40" s="66">
        <v>10</v>
      </c>
      <c r="O40" s="38"/>
      <c r="T40" s="37"/>
      <c r="U40" s="64"/>
      <c r="V40" s="37"/>
    </row>
    <row r="41" spans="2:22" ht="18" customHeight="1" x14ac:dyDescent="0.25">
      <c r="B41" s="163"/>
      <c r="C41" s="164"/>
      <c r="D41" s="164"/>
      <c r="E41" s="164"/>
      <c r="F41" s="37"/>
      <c r="G41" s="37"/>
      <c r="H41" s="37"/>
      <c r="I41" s="37"/>
      <c r="J41" s="37"/>
      <c r="K41" s="30" t="s">
        <v>25</v>
      </c>
      <c r="L41" s="54">
        <v>8.9830508474576281</v>
      </c>
      <c r="M41" s="142">
        <v>8.5629056914358017</v>
      </c>
      <c r="N41" s="66">
        <v>10</v>
      </c>
      <c r="O41" s="38"/>
      <c r="T41" s="37"/>
      <c r="U41" s="64"/>
      <c r="V41" s="37"/>
    </row>
    <row r="42" spans="2:22" ht="18" customHeight="1" x14ac:dyDescent="0.25">
      <c r="B42" s="163" t="s">
        <v>79</v>
      </c>
      <c r="C42" s="164" t="s">
        <v>80</v>
      </c>
      <c r="D42" s="164"/>
      <c r="E42" s="164"/>
      <c r="F42" s="37"/>
      <c r="G42" s="37"/>
      <c r="H42" s="37"/>
      <c r="I42" s="37"/>
      <c r="J42" s="37"/>
      <c r="K42" s="30" t="s">
        <v>26</v>
      </c>
      <c r="L42" s="54">
        <v>8.4745762711864394</v>
      </c>
      <c r="M42" s="142">
        <v>8.7603437636959089</v>
      </c>
      <c r="N42" s="66">
        <v>10</v>
      </c>
      <c r="O42" s="38"/>
      <c r="T42" s="37"/>
      <c r="U42" s="64"/>
      <c r="V42" s="37"/>
    </row>
    <row r="43" spans="2:22" ht="18" customHeight="1" x14ac:dyDescent="0.25">
      <c r="B43" s="163"/>
      <c r="C43" s="164"/>
      <c r="D43" s="164"/>
      <c r="E43" s="164"/>
      <c r="F43" s="37"/>
      <c r="G43" s="37"/>
      <c r="H43" s="37"/>
      <c r="I43" s="37"/>
      <c r="J43" s="37"/>
      <c r="K43" s="30" t="s">
        <v>27</v>
      </c>
      <c r="L43" s="54">
        <v>6.3076923076923075</v>
      </c>
      <c r="M43" s="142">
        <v>8.6079379545232371</v>
      </c>
      <c r="N43" s="66">
        <v>10</v>
      </c>
      <c r="O43" s="38"/>
      <c r="T43" s="37"/>
      <c r="U43" s="64"/>
      <c r="V43" s="37"/>
    </row>
    <row r="44" spans="2:22" ht="18" customHeight="1" x14ac:dyDescent="0.25">
      <c r="B44" s="163"/>
      <c r="C44" s="164"/>
      <c r="D44" s="164"/>
      <c r="E44" s="164"/>
      <c r="F44" s="37"/>
      <c r="G44" s="37"/>
      <c r="H44" s="37"/>
      <c r="I44" s="37"/>
      <c r="J44" s="37"/>
      <c r="K44" s="30" t="s">
        <v>29</v>
      </c>
      <c r="L44" s="54">
        <v>8.4745762711864394</v>
      </c>
      <c r="M44" s="142">
        <v>8.3230874903945686</v>
      </c>
      <c r="N44" s="66">
        <v>10</v>
      </c>
      <c r="O44" s="38"/>
      <c r="T44" s="37"/>
      <c r="U44" s="64"/>
      <c r="V44" s="37"/>
    </row>
    <row r="45" spans="2:22" ht="18" customHeight="1" x14ac:dyDescent="0.25">
      <c r="B45" s="163" t="s">
        <v>81</v>
      </c>
      <c r="C45" s="164" t="s">
        <v>82</v>
      </c>
      <c r="D45" s="164"/>
      <c r="E45" s="164"/>
      <c r="F45" s="37"/>
      <c r="G45" s="37"/>
      <c r="H45" s="37"/>
      <c r="I45" s="37"/>
      <c r="J45" s="37"/>
      <c r="K45" s="30" t="s">
        <v>28</v>
      </c>
      <c r="L45" s="54">
        <v>8.3050847457627128</v>
      </c>
      <c r="M45" s="142">
        <v>8.550519519523009</v>
      </c>
      <c r="N45" s="66">
        <v>10</v>
      </c>
      <c r="O45" s="38"/>
      <c r="T45" s="37"/>
      <c r="U45" s="64"/>
      <c r="V45" s="37"/>
    </row>
    <row r="46" spans="2:22" ht="18" customHeight="1" x14ac:dyDescent="0.25">
      <c r="B46" s="163"/>
      <c r="C46" s="164"/>
      <c r="D46" s="164"/>
      <c r="E46" s="164"/>
      <c r="F46" s="37"/>
      <c r="G46" s="37"/>
      <c r="H46" s="37"/>
      <c r="I46" s="37"/>
      <c r="J46" s="37"/>
      <c r="K46" s="37"/>
      <c r="L46" s="69">
        <f>SUM(L30:L45)</f>
        <v>88.334931104032833</v>
      </c>
      <c r="M46" s="69">
        <f>SUM(M30:M45)</f>
        <v>115.74572023575854</v>
      </c>
      <c r="N46" s="69">
        <f>SUM(N30:N45)</f>
        <v>160</v>
      </c>
      <c r="O46" s="38"/>
      <c r="T46" s="37"/>
      <c r="U46" s="64"/>
      <c r="V46" s="37"/>
    </row>
    <row r="47" spans="2:22" ht="16.5" customHeight="1" x14ac:dyDescent="0.25">
      <c r="B47" s="163"/>
      <c r="C47" s="164"/>
      <c r="D47" s="164"/>
      <c r="E47" s="164"/>
      <c r="F47" s="37"/>
      <c r="G47" s="37"/>
      <c r="H47" s="37"/>
      <c r="I47" s="37"/>
      <c r="J47" s="37"/>
      <c r="K47" s="37"/>
      <c r="L47" s="70"/>
      <c r="M47" s="70"/>
      <c r="N47" s="53"/>
      <c r="O47" s="38"/>
      <c r="T47" s="37"/>
      <c r="U47" s="64"/>
      <c r="V47" s="37"/>
    </row>
    <row r="48" spans="2:22" ht="4.5" customHeight="1" thickBot="1" x14ac:dyDescent="0.3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71"/>
      <c r="T48" s="37"/>
      <c r="U48" s="64"/>
      <c r="V48" s="37"/>
    </row>
    <row r="49" spans="1:2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T49" s="37"/>
      <c r="U49" s="64"/>
      <c r="V49" s="37"/>
    </row>
    <row r="50" spans="1:24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T50" s="37"/>
      <c r="U50" s="37"/>
      <c r="V50" s="37"/>
    </row>
    <row r="51" spans="1:24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T51" s="37"/>
      <c r="U51" s="67"/>
      <c r="V51" s="37"/>
    </row>
    <row r="52" spans="1:2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T52" s="37"/>
      <c r="U52" s="37"/>
      <c r="V52" s="37"/>
    </row>
    <row r="53" spans="1:24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T53" s="37"/>
      <c r="U53" s="37"/>
      <c r="V53" s="37"/>
    </row>
    <row r="54" spans="1:24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24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24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24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24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148"/>
      <c r="S59" s="148"/>
      <c r="T59" s="148"/>
      <c r="U59" s="148"/>
      <c r="V59" s="148"/>
      <c r="W59" s="148"/>
      <c r="X59" s="148"/>
    </row>
    <row r="60" spans="1:24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/>
      <c r="S60" s="70"/>
      <c r="T60" s="70"/>
      <c r="U60" s="70"/>
      <c r="V60" s="39"/>
      <c r="W60" s="64"/>
      <c r="X60" s="64"/>
    </row>
    <row r="61" spans="1:24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70"/>
      <c r="S61" s="70"/>
      <c r="T61" s="70"/>
      <c r="U61" s="70"/>
      <c r="V61" s="39"/>
      <c r="W61" s="64"/>
      <c r="X61" s="64"/>
    </row>
    <row r="62" spans="1:24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/>
      <c r="S62" s="70"/>
      <c r="T62" s="70"/>
      <c r="U62" s="70"/>
      <c r="V62" s="39"/>
      <c r="W62" s="64"/>
      <c r="X62" s="64"/>
    </row>
    <row r="63" spans="1:24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/>
      <c r="S63" s="70"/>
      <c r="T63" s="70"/>
      <c r="U63" s="70"/>
      <c r="V63" s="39"/>
      <c r="W63" s="64"/>
      <c r="X63" s="64"/>
    </row>
    <row r="64" spans="1:24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/>
      <c r="S64" s="70"/>
      <c r="T64" s="70"/>
      <c r="U64" s="70"/>
      <c r="V64" s="39"/>
      <c r="W64" s="64"/>
      <c r="X64" s="64"/>
    </row>
    <row r="65" spans="1:24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/>
      <c r="S65" s="70"/>
      <c r="T65" s="70"/>
      <c r="U65" s="70"/>
      <c r="V65" s="39"/>
      <c r="W65" s="64"/>
      <c r="X65" s="64"/>
    </row>
    <row r="66" spans="1:24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/>
      <c r="S66" s="70"/>
      <c r="T66" s="70"/>
      <c r="U66" s="70"/>
      <c r="V66" s="39"/>
      <c r="W66" s="64"/>
      <c r="X66" s="64"/>
    </row>
    <row r="67" spans="1:24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/>
      <c r="S67" s="70"/>
      <c r="T67" s="70"/>
      <c r="U67" s="70"/>
      <c r="V67" s="39"/>
      <c r="W67" s="64"/>
      <c r="X67" s="64"/>
    </row>
    <row r="68" spans="1:24" ht="2.2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/>
      <c r="S68" s="70"/>
      <c r="T68" s="70"/>
      <c r="U68" s="70"/>
      <c r="V68" s="39"/>
      <c r="W68" s="64"/>
      <c r="X68" s="64"/>
    </row>
    <row r="69" spans="1:24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  <c r="S69" s="70"/>
      <c r="T69" s="70"/>
      <c r="U69" s="70"/>
      <c r="V69" s="39"/>
      <c r="W69" s="64"/>
      <c r="X69" s="64"/>
    </row>
    <row r="70" spans="1:24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  <c r="S70" s="70"/>
      <c r="T70" s="70"/>
      <c r="U70" s="70"/>
      <c r="V70" s="39"/>
      <c r="W70" s="64"/>
      <c r="X70" s="64"/>
    </row>
    <row r="71" spans="1:24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/>
      <c r="S71" s="70"/>
      <c r="T71" s="70"/>
      <c r="U71" s="70"/>
      <c r="V71" s="39"/>
      <c r="W71" s="64"/>
      <c r="X71" s="64"/>
    </row>
    <row r="72" spans="1:24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/>
      <c r="S72" s="70"/>
      <c r="T72" s="70"/>
      <c r="U72" s="70"/>
      <c r="V72" s="39"/>
      <c r="W72" s="64"/>
      <c r="X72" s="64"/>
    </row>
    <row r="73" spans="1:24" x14ac:dyDescent="0.25">
      <c r="Q73" s="37"/>
      <c r="R73" s="70"/>
      <c r="S73" s="70"/>
      <c r="T73" s="70"/>
      <c r="U73" s="70"/>
      <c r="V73" s="39"/>
      <c r="W73" s="64"/>
      <c r="X73" s="64"/>
    </row>
    <row r="74" spans="1:24" x14ac:dyDescent="0.25">
      <c r="Q74" s="37"/>
      <c r="R74" s="70"/>
      <c r="S74" s="70"/>
      <c r="T74" s="70"/>
      <c r="U74" s="70"/>
      <c r="V74" s="39"/>
      <c r="W74" s="64"/>
      <c r="X74" s="64"/>
    </row>
    <row r="75" spans="1:24" x14ac:dyDescent="0.25">
      <c r="Q75" s="37"/>
      <c r="R75" s="70"/>
      <c r="S75" s="70"/>
      <c r="T75" s="70"/>
      <c r="U75" s="70"/>
      <c r="V75" s="39"/>
      <c r="W75" s="64"/>
      <c r="X75" s="64"/>
    </row>
    <row r="76" spans="1:24" x14ac:dyDescent="0.25">
      <c r="Q76" s="37"/>
      <c r="R76" s="70"/>
      <c r="S76" s="70"/>
      <c r="T76" s="70"/>
      <c r="U76" s="70"/>
      <c r="V76" s="39"/>
      <c r="W76" s="64"/>
      <c r="X76" s="64"/>
    </row>
    <row r="77" spans="1:24" x14ac:dyDescent="0.25">
      <c r="Q77" s="37"/>
      <c r="R77" s="70"/>
      <c r="S77" s="70"/>
      <c r="T77" s="70"/>
      <c r="U77" s="70"/>
      <c r="V77" s="39"/>
      <c r="W77" s="64"/>
      <c r="X77" s="64"/>
    </row>
    <row r="78" spans="1:24" x14ac:dyDescent="0.25">
      <c r="Q78" s="37"/>
      <c r="R78" s="37"/>
      <c r="S78" s="37"/>
      <c r="T78" s="37"/>
      <c r="U78" s="37"/>
      <c r="V78" s="37"/>
      <c r="W78" s="37"/>
      <c r="X78" s="37"/>
    </row>
    <row r="79" spans="1:24" x14ac:dyDescent="0.25">
      <c r="Q79" s="37"/>
      <c r="R79" s="67"/>
      <c r="S79" s="67"/>
      <c r="T79" s="67"/>
      <c r="U79" s="67"/>
      <c r="V79" s="37"/>
      <c r="W79" s="67"/>
      <c r="X79" s="67"/>
    </row>
    <row r="80" spans="1:24" x14ac:dyDescent="0.25">
      <c r="Q80" s="37"/>
      <c r="R80" s="37"/>
      <c r="S80" s="37"/>
      <c r="T80" s="37"/>
      <c r="U80" s="37"/>
      <c r="V80" s="37"/>
      <c r="W80" s="37"/>
      <c r="X80" s="37"/>
    </row>
    <row r="81" spans="17:24" x14ac:dyDescent="0.25">
      <c r="Q81" s="37"/>
      <c r="R81" s="37"/>
      <c r="S81" s="37"/>
      <c r="T81" s="37"/>
      <c r="U81" s="37"/>
      <c r="V81" s="37"/>
      <c r="W81" s="37"/>
      <c r="X81" s="37"/>
    </row>
    <row r="82" spans="17:24" x14ac:dyDescent="0.25">
      <c r="Q82" s="37"/>
      <c r="R82" s="37"/>
      <c r="S82" s="37"/>
      <c r="T82" s="37"/>
      <c r="U82" s="37"/>
      <c r="V82" s="37"/>
      <c r="W82" s="37"/>
      <c r="X82" s="37"/>
    </row>
    <row r="83" spans="17:24" x14ac:dyDescent="0.25">
      <c r="Q83" s="37"/>
      <c r="R83" s="37"/>
      <c r="S83" s="37"/>
      <c r="T83" s="37"/>
      <c r="U83" s="37"/>
      <c r="V83" s="37"/>
      <c r="W83" s="37"/>
      <c r="X83" s="37"/>
    </row>
    <row r="84" spans="17:24" x14ac:dyDescent="0.25">
      <c r="Q84" s="37"/>
      <c r="R84" s="37"/>
      <c r="S84" s="37"/>
      <c r="T84" s="37"/>
      <c r="U84" s="37"/>
      <c r="V84" s="37"/>
      <c r="W84" s="37"/>
      <c r="X84" s="37"/>
    </row>
    <row r="85" spans="17:24" x14ac:dyDescent="0.25">
      <c r="Q85" s="37"/>
      <c r="R85" s="37"/>
      <c r="S85" s="37"/>
      <c r="T85" s="37"/>
      <c r="U85" s="37"/>
      <c r="V85" s="37"/>
      <c r="W85" s="37"/>
      <c r="X85" s="37"/>
    </row>
    <row r="86" spans="17:24" x14ac:dyDescent="0.25">
      <c r="Q86" s="37"/>
      <c r="R86" s="37"/>
      <c r="S86" s="37"/>
      <c r="T86" s="37"/>
      <c r="U86" s="37"/>
      <c r="V86" s="37"/>
      <c r="W86" s="37"/>
      <c r="X86" s="37"/>
    </row>
    <row r="87" spans="17:24" x14ac:dyDescent="0.25">
      <c r="Q87" s="37"/>
      <c r="R87" s="37"/>
      <c r="S87" s="37"/>
      <c r="T87" s="37"/>
      <c r="U87" s="37"/>
      <c r="V87" s="37"/>
      <c r="W87" s="37"/>
      <c r="X87" s="37"/>
    </row>
    <row r="88" spans="17:24" x14ac:dyDescent="0.25">
      <c r="Q88" s="37"/>
      <c r="R88" s="148"/>
      <c r="S88" s="148"/>
      <c r="T88" s="148"/>
      <c r="U88" s="148"/>
      <c r="V88" s="148"/>
      <c r="W88" s="148"/>
      <c r="X88" s="148"/>
    </row>
    <row r="89" spans="17:24" x14ac:dyDescent="0.25">
      <c r="Q89" s="37"/>
      <c r="R89" s="70"/>
      <c r="S89" s="70"/>
      <c r="T89" s="70"/>
      <c r="U89" s="70"/>
      <c r="V89" s="39"/>
      <c r="W89" s="64"/>
      <c r="X89" s="64"/>
    </row>
    <row r="90" spans="17:24" x14ac:dyDescent="0.25">
      <c r="Q90" s="37"/>
      <c r="R90" s="70"/>
      <c r="S90" s="70"/>
      <c r="T90" s="70"/>
      <c r="U90" s="70"/>
      <c r="V90" s="39"/>
      <c r="W90" s="64"/>
      <c r="X90" s="64"/>
    </row>
    <row r="91" spans="17:24" x14ac:dyDescent="0.25">
      <c r="Q91" s="37"/>
      <c r="R91" s="70"/>
      <c r="S91" s="70"/>
      <c r="T91" s="70"/>
      <c r="U91" s="70"/>
      <c r="V91" s="39"/>
      <c r="W91" s="64"/>
      <c r="X91" s="64"/>
    </row>
    <row r="92" spans="17:24" x14ac:dyDescent="0.25">
      <c r="Q92" s="37"/>
      <c r="R92" s="70"/>
      <c r="S92" s="70"/>
      <c r="T92" s="70"/>
      <c r="U92" s="70"/>
      <c r="V92" s="39"/>
      <c r="W92" s="64"/>
      <c r="X92" s="64"/>
    </row>
    <row r="93" spans="17:24" x14ac:dyDescent="0.25">
      <c r="Q93" s="37"/>
      <c r="R93" s="70"/>
      <c r="S93" s="70"/>
      <c r="T93" s="70"/>
      <c r="U93" s="70"/>
      <c r="V93" s="39"/>
      <c r="W93" s="64"/>
      <c r="X93" s="64"/>
    </row>
    <row r="94" spans="17:24" x14ac:dyDescent="0.25">
      <c r="Q94" s="37"/>
      <c r="R94" s="70"/>
      <c r="S94" s="70"/>
      <c r="T94" s="70"/>
      <c r="U94" s="70"/>
      <c r="V94" s="39"/>
      <c r="W94" s="64"/>
      <c r="X94" s="64"/>
    </row>
    <row r="95" spans="17:24" x14ac:dyDescent="0.25">
      <c r="Q95" s="37"/>
      <c r="R95" s="70"/>
      <c r="S95" s="70"/>
      <c r="T95" s="70"/>
      <c r="U95" s="70"/>
      <c r="V95" s="39"/>
      <c r="W95" s="64"/>
      <c r="X95" s="64"/>
    </row>
    <row r="96" spans="17:24" x14ac:dyDescent="0.25">
      <c r="Q96" s="37"/>
      <c r="R96" s="70"/>
      <c r="S96" s="70"/>
      <c r="T96" s="70"/>
      <c r="U96" s="70"/>
      <c r="V96" s="39"/>
      <c r="W96" s="64"/>
      <c r="X96" s="64"/>
    </row>
    <row r="97" spans="17:24" x14ac:dyDescent="0.25">
      <c r="Q97" s="37"/>
      <c r="R97" s="70"/>
      <c r="S97" s="70"/>
      <c r="T97" s="70"/>
      <c r="U97" s="70"/>
      <c r="V97" s="39"/>
      <c r="W97" s="64"/>
      <c r="X97" s="64"/>
    </row>
    <row r="98" spans="17:24" x14ac:dyDescent="0.25">
      <c r="Q98" s="37"/>
      <c r="R98" s="70"/>
      <c r="S98" s="70"/>
      <c r="T98" s="70"/>
      <c r="U98" s="70"/>
      <c r="V98" s="39"/>
      <c r="W98" s="64"/>
      <c r="X98" s="64"/>
    </row>
    <row r="99" spans="17:24" x14ac:dyDescent="0.25">
      <c r="Q99" s="37"/>
      <c r="R99" s="70"/>
      <c r="S99" s="70"/>
      <c r="T99" s="70"/>
      <c r="U99" s="70"/>
      <c r="V99" s="39"/>
      <c r="W99" s="64"/>
      <c r="X99" s="64"/>
    </row>
    <row r="100" spans="17:24" x14ac:dyDescent="0.25">
      <c r="Q100" s="37"/>
      <c r="R100" s="70"/>
      <c r="S100" s="70"/>
      <c r="T100" s="70"/>
      <c r="U100" s="70"/>
      <c r="V100" s="39"/>
      <c r="W100" s="64"/>
      <c r="X100" s="64"/>
    </row>
    <row r="101" spans="17:24" x14ac:dyDescent="0.25">
      <c r="Q101" s="37"/>
      <c r="R101" s="70"/>
      <c r="S101" s="70"/>
      <c r="T101" s="70"/>
      <c r="U101" s="70"/>
      <c r="V101" s="39"/>
      <c r="W101" s="64"/>
      <c r="X101" s="64"/>
    </row>
    <row r="102" spans="17:24" x14ac:dyDescent="0.25">
      <c r="Q102" s="37"/>
      <c r="R102" s="70"/>
      <c r="S102" s="70"/>
      <c r="T102" s="70"/>
      <c r="U102" s="70"/>
      <c r="V102" s="39"/>
      <c r="W102" s="64"/>
      <c r="X102" s="64"/>
    </row>
    <row r="103" spans="17:24" x14ac:dyDescent="0.25">
      <c r="Q103" s="37"/>
      <c r="R103" s="70"/>
      <c r="S103" s="70"/>
      <c r="T103" s="70"/>
      <c r="U103" s="70"/>
      <c r="V103" s="39"/>
      <c r="W103" s="64"/>
      <c r="X103" s="64"/>
    </row>
    <row r="104" spans="17:24" x14ac:dyDescent="0.25">
      <c r="Q104" s="37"/>
      <c r="R104" s="70"/>
      <c r="S104" s="70"/>
      <c r="T104" s="70"/>
      <c r="U104" s="70"/>
      <c r="V104" s="39"/>
      <c r="W104" s="64"/>
      <c r="X104" s="64"/>
    </row>
    <row r="105" spans="17:24" x14ac:dyDescent="0.25">
      <c r="Q105" s="37"/>
      <c r="R105" s="70"/>
      <c r="S105" s="70"/>
      <c r="T105" s="70"/>
      <c r="U105" s="70"/>
      <c r="V105" s="39"/>
      <c r="W105" s="64"/>
      <c r="X105" s="64"/>
    </row>
    <row r="106" spans="17:24" x14ac:dyDescent="0.25">
      <c r="Q106" s="37"/>
      <c r="R106" s="70"/>
      <c r="S106" s="70"/>
      <c r="T106" s="70"/>
      <c r="U106" s="70"/>
      <c r="V106" s="39"/>
      <c r="W106" s="64"/>
      <c r="X106" s="64"/>
    </row>
    <row r="107" spans="17:24" x14ac:dyDescent="0.25">
      <c r="Q107" s="37"/>
      <c r="R107" s="37"/>
      <c r="S107" s="37"/>
      <c r="T107" s="37"/>
      <c r="U107" s="37"/>
      <c r="V107" s="37"/>
      <c r="W107" s="37"/>
      <c r="X107" s="37"/>
    </row>
    <row r="108" spans="17:24" x14ac:dyDescent="0.25">
      <c r="Q108" s="37"/>
      <c r="R108" s="67"/>
      <c r="S108" s="67"/>
      <c r="T108" s="67"/>
      <c r="U108" s="67"/>
      <c r="V108" s="37"/>
      <c r="W108" s="67"/>
      <c r="X108" s="67"/>
    </row>
    <row r="109" spans="17:24" x14ac:dyDescent="0.25">
      <c r="Q109" s="37"/>
      <c r="R109" s="37"/>
      <c r="S109" s="37"/>
      <c r="T109" s="37"/>
      <c r="U109" s="37"/>
      <c r="V109" s="37"/>
      <c r="W109" s="37"/>
      <c r="X109" s="37"/>
    </row>
  </sheetData>
  <mergeCells count="36">
    <mergeCell ref="B39:B41"/>
    <mergeCell ref="C39:E41"/>
    <mergeCell ref="B42:B44"/>
    <mergeCell ref="C42:E44"/>
    <mergeCell ref="B45:B47"/>
    <mergeCell ref="C45:E47"/>
    <mergeCell ref="B30:B32"/>
    <mergeCell ref="C30:E32"/>
    <mergeCell ref="B33:B35"/>
    <mergeCell ref="C33:E35"/>
    <mergeCell ref="B36:B38"/>
    <mergeCell ref="C36:E38"/>
    <mergeCell ref="C27:E27"/>
    <mergeCell ref="B28:B29"/>
    <mergeCell ref="C28:E29"/>
    <mergeCell ref="L28:L29"/>
    <mergeCell ref="M28:M29"/>
    <mergeCell ref="N28:N29"/>
    <mergeCell ref="C21:E21"/>
    <mergeCell ref="C22:E22"/>
    <mergeCell ref="C23:E23"/>
    <mergeCell ref="C24:E24"/>
    <mergeCell ref="C25:E25"/>
    <mergeCell ref="C26:E26"/>
    <mergeCell ref="B5:C5"/>
    <mergeCell ref="D5:O5"/>
    <mergeCell ref="B7:C7"/>
    <mergeCell ref="B11:C11"/>
    <mergeCell ref="C19:E19"/>
    <mergeCell ref="C20:E20"/>
    <mergeCell ref="B2:C2"/>
    <mergeCell ref="D2:O2"/>
    <mergeCell ref="B3:C3"/>
    <mergeCell ref="D3:O3"/>
    <mergeCell ref="B4:C4"/>
    <mergeCell ref="D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СОШ_1</vt:lpstr>
      <vt:lpstr>СОШ_2</vt:lpstr>
      <vt:lpstr>СОШ_3</vt:lpstr>
      <vt:lpstr>СОШ_4</vt:lpstr>
      <vt:lpstr>СОШ_5</vt:lpstr>
      <vt:lpstr>СОШ_6</vt:lpstr>
      <vt:lpstr>СОШ_7</vt:lpstr>
      <vt:lpstr>СОШ_9</vt:lpstr>
      <vt:lpstr>УДОД</vt:lpstr>
      <vt:lpstr>bus.gov.ru</vt:lpstr>
      <vt:lpstr>Рейтинг</vt:lpstr>
      <vt:lpstr>Рэнкинг</vt:lpstr>
      <vt:lpstr>Профиль</vt:lpstr>
      <vt:lpstr>Данные анкет</vt:lpstr>
      <vt:lpstr>Зависимости</vt:lpstr>
      <vt:lpstr>'Данные анкет'!Заголовки_для_печати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PaukovaLN</dc:creator>
  <cp:lastModifiedBy>PaukovaLN</cp:lastModifiedBy>
  <dcterms:created xsi:type="dcterms:W3CDTF">2016-11-23T18:21:09Z</dcterms:created>
  <dcterms:modified xsi:type="dcterms:W3CDTF">2016-12-22T20:50:37Z</dcterms:modified>
</cp:coreProperties>
</file>